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bookViews>
    <workbookView xWindow="28680" yWindow="65416" windowWidth="29040" windowHeight="15720" activeTab="0"/>
  </bookViews>
  <sheets>
    <sheet name="Rekapitulace stavby" sheetId="1" r:id="rId1"/>
    <sheet name="01 - Stavební a montážní ..." sheetId="2" r:id="rId2"/>
    <sheet name="02 - Vedlejší a ostatní n..." sheetId="3" r:id="rId3"/>
    <sheet name="Pokyny pro vyplnění" sheetId="4" r:id="rId4"/>
    <sheet name="ZTI" sheetId="5" r:id="rId5"/>
    <sheet name="ÚT - Rekap" sheetId="9" r:id="rId6"/>
    <sheet name="ÚT - Rozp" sheetId="10" r:id="rId7"/>
    <sheet name="Elektro" sheetId="6" r:id="rId8"/>
    <sheet name="EZS" sheetId="7" r:id="rId9"/>
    <sheet name="Struk.kabel" sheetId="8" r:id="rId10"/>
  </sheets>
  <externalReferences>
    <externalReference r:id="rId13"/>
  </externalReferences>
  <definedNames>
    <definedName name="_xlnm._FilterDatabase" localSheetId="1" hidden="1">'01 - Stavební a montážní ...'!$C$110:$K$910</definedName>
    <definedName name="_xlnm._FilterDatabase" localSheetId="2" hidden="1">'02 - Vedlejší a ostatní n...'!$C$79:$K$96</definedName>
    <definedName name="_xlnm._FilterDatabase" localSheetId="6" hidden="1">'ÚT - Rozp'!$C$120:$K$157</definedName>
    <definedName name="_xlnm.Print_Area" localSheetId="1">'01 - Stavební a montážní ...'!$C$4:$J$39,'01 - Stavební a montážní ...'!$C$45:$J$92,'01 - Stavební a montážní ...'!$C$98:$K$910</definedName>
    <definedName name="_xlnm.Print_Area" localSheetId="2">'02 - Vedlejší a ostatní n...'!$C$4:$J$39,'02 - Vedlejší a ostatní n...'!$C$45:$J$61,'02 - Vedlejší a ostatní n...'!$C$67:$K$96</definedName>
    <definedName name="_xlnm.Print_Area" localSheetId="7">'Elektro'!$B:$G</definedName>
    <definedName name="_xlnm.Print_Area" localSheetId="3">'Pokyny pro vyplnění'!$B$2:$K$71,'Pokyny pro vyplnění'!$B$74:$K$118,'Pokyny pro vyplnění'!$B$121:$K$161,'Pokyny pro vyplnění'!$B$164:$K$219</definedName>
    <definedName name="_xlnm.Print_Area" localSheetId="0">'Rekapitulace stavby'!$D$4:$AO$36,'Rekapitulace stavby'!$C$42:$AQ$57</definedName>
    <definedName name="_xlnm.Print_Area" localSheetId="5">'ÚT - Rekap'!$D$4:$AO$76,'ÚT - Rekap'!$C$82:$AQ$96</definedName>
    <definedName name="_xlnm.Print_Area" localSheetId="6">'ÚT - Rozp'!$C$4:$J$76,'ÚT - Rozp'!$C$82:$J$102,'ÚT - Rozp'!$C$108:$J$157</definedName>
    <definedName name="_xlnm.Print_Area" localSheetId="4">'ZTI'!$A:$G</definedName>
    <definedName name="_xlnm.Print_Titles" localSheetId="0">'Rekapitulace stavby'!$52:$52</definedName>
    <definedName name="_xlnm.Print_Titles" localSheetId="1">'01 - Stavební a montážní ...'!$110:$110</definedName>
    <definedName name="_xlnm.Print_Titles" localSheetId="2">'02 - Vedlejší a ostatní n...'!$79:$79</definedName>
    <definedName name="_xlnm.Print_Titles" localSheetId="4">'ZTI'!$1:$6</definedName>
    <definedName name="_xlnm.Print_Titles" localSheetId="5">'ÚT - Rekap'!$92:$92</definedName>
    <definedName name="_xlnm.Print_Titles" localSheetId="6">'ÚT - Rozp'!$120:$120</definedName>
    <definedName name="_xlnm.Print_Titles" localSheetId="7">'Elektro'!$1:$4</definedName>
  </definedNames>
  <calcPr calcId="181029"/>
</workbook>
</file>

<file path=xl/sharedStrings.xml><?xml version="1.0" encoding="utf-8"?>
<sst xmlns="http://schemas.openxmlformats.org/spreadsheetml/2006/main" count="8731" uniqueCount="2112">
  <si>
    <t>Export Komplet</t>
  </si>
  <si>
    <t>VZ</t>
  </si>
  <si>
    <t>2.0</t>
  </si>
  <si>
    <t>ZAMOK</t>
  </si>
  <si>
    <t>False</t>
  </si>
  <si>
    <t>{b2aea5ea-5b57-407d-9b5b-62fd256640dc}</t>
  </si>
  <si>
    <t>0,01</t>
  </si>
  <si>
    <t>21</t>
  </si>
  <si>
    <t>12</t>
  </si>
  <si>
    <t>REKAPITULACE STAVBY</t>
  </si>
  <si>
    <t>v ---  níže se nacházejí doplnkové a pomocné údaje k sestavám  --- v</t>
  </si>
  <si>
    <t>Návod na vyplnění</t>
  </si>
  <si>
    <t>0,001</t>
  </si>
  <si>
    <t>Kód:</t>
  </si>
  <si>
    <t>946,3MultimedUcebna</t>
  </si>
  <si>
    <t>Měnit lze pouze buňky se žlutým podbarvením!
1) v Rekapitulaci stavby vyplňte údaje o Uchazeči (přenesou se do ostatních sestav i v jiných listech)
2) na vybraných listech vyplňte v sestavě Soupis prací ceny u položek</t>
  </si>
  <si>
    <t>Stavba:</t>
  </si>
  <si>
    <t>Nástavba učebny multimédií SPŠel-it Dobruška</t>
  </si>
  <si>
    <t>KSO:</t>
  </si>
  <si>
    <t/>
  </si>
  <si>
    <t>CC-CZ:</t>
  </si>
  <si>
    <t>Místo:</t>
  </si>
  <si>
    <t>Dobruška</t>
  </si>
  <si>
    <t>Datum:</t>
  </si>
  <si>
    <t>9. 4. 2024</t>
  </si>
  <si>
    <t>Zadavatel:</t>
  </si>
  <si>
    <t>IČ:</t>
  </si>
  <si>
    <t>SPŠel-it, ČS.Odboje 670, Dobruška</t>
  </si>
  <si>
    <t>DIČ:</t>
  </si>
  <si>
    <t>Uchazeč:</t>
  </si>
  <si>
    <t>Vyplň údaj</t>
  </si>
  <si>
    <t>Projektant:</t>
  </si>
  <si>
    <t>Atelier Tsunami sro, Palachova 1742, Náchod</t>
  </si>
  <si>
    <t>True</t>
  </si>
  <si>
    <t>Zpracovatel:</t>
  </si>
  <si>
    <t>Ondřej Gerhart</t>
  </si>
  <si>
    <t>Poznámka:</t>
  </si>
  <si>
    <t xml:space="preserve">Soupis dalších položek, které musí zcela pokrývat nabídková cena:
01/ veškeré náklady pro zhotovení bezvadného funkčně způsobilého díla, které je předmětem tohoto rozpočtu a PD.
02/ náklady na veškerá opatření pro zajištění bezpečného provozu investora.
03/ náklady na vytýčení stavby.
04/ veškeré náklady na ochranu lícních ploch stěn, stropů, podlah, oken, dveří…
05/ náklady na ochranu stavby před negativními vlivy počasí např. deště, teploty apod.
06/ uchazeč zahrne do svých jednotkových cen velmi důkladná a stálá protiprašná opatření (např. zakrývání stávajících výplní, zaplentování průchodů), soustavný denní úklid a čištění komunikací znečištěných v průběhu stavby. Denní několikanásobný úklid chodeb a všech prostor dotčených stavbou. Dále musí zahrnout do svých cen soustavné odklízení suti vzniklé při bouracích pracech, soustavné odsávání prachu a potřebné zakrývání zařízení a vybavení investora, které nebylo možné vyklidit před začátkem stavby.
07/ náklady na dodání a provedení veškerých kotevních prvků, spojovacích prvků, pomocných konstrukcí vč. stavebních přípomocí s tím spojených (tzn.vč.prací bouracích s následným uvedením povrchů do původního stavu) a provedení prací nespecifikovaných v projektu.
08/ náklady na zhotovení výkresů, výpočtů a dalších výkonů potřebných pro detailní rozpracování projektů předaných objednatelem, které jsou potřebné pro realizaci díla.
09/ náklady na veškeré údržbářské a opravárenské práce nutné pro zhotovení díla.
10/ náklady na veškeré potřebné lešení a montážní plošiny i nad rámec oceněných v rozpočtu.
11/ náklady na dočasné dopravní značení.
12/ do položky „Zařízení staveniště“ započítat omezené skladovací prostory v místě – viz projekt BOZP.
13/ do položky „Provoz investora, třetích osob“ zahrnout veškeré náklady pro zajištění bezpečného provozu investora a zvýšené náklady, které pro provádění stavby vyplývají z titulu provozu investora. Tzn. práce bude nutné částečně provádět za provozu investora (ve školním roce), bude nutné je provádět po určitých etapách, které bude nutné koordinovat se zástupcem investora. Práce hlučné je nutné provádět mimo dobu vyučování. 
14/ pro vypracování nabídkové ceny slouží neoceněný rozpočet, dále znalost projektové dokumentace a seznámení s podmínkami na staveništi.
         Komentář k cenové soustavě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Ostatní
Rozměry uvedené v rozpočtu jsou orientační a před započetím výroby je třeba je upřesnit měřením na stavbě.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</si>
  <si>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</si>
  <si>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</si>
  <si>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</si>
  <si>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</si>
  <si>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</si>
  <si>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</si>
  <si>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</si>
  <si>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</si>
  <si>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</si>
  <si>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</si>
  <si>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</si>
  <si>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</si>
  <si>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</si>
  <si>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</si>
  <si>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</si>
  <si>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</si>
  <si>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</si>
  <si>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</si>
  <si>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</si>
  <si>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</si>
  <si>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</si>
  <si>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</si>
  <si>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</si>
  <si>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</si>
  <si>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</si>
  <si>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</si>
  <si>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</si>
  <si>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</si>
  <si>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</si>
  <si>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</si>
  <si>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</si>
  <si>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</si>
  <si>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</si>
  <si>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</si>
  <si>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</si>
  <si>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</si>
  <si>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</si>
  <si>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</si>
  <si>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</si>
  <si>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</si>
  <si>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a montážní práce</t>
  </si>
  <si>
    <t>STA</t>
  </si>
  <si>
    <t>1</t>
  </si>
  <si>
    <t>{570549dd-b4af-48d5-928e-7611f1a241fd}</t>
  </si>
  <si>
    <t>2</t>
  </si>
  <si>
    <t>02</t>
  </si>
  <si>
    <t>Vedlejší a ostatní náklady</t>
  </si>
  <si>
    <t>VON</t>
  </si>
  <si>
    <t>{c00a7233-2615-4431-8f30-131072745b96}</t>
  </si>
  <si>
    <t>KRYCÍ LIST SOUPISU PRACÍ</t>
  </si>
  <si>
    <t>Objekt:</t>
  </si>
  <si>
    <t>01 - Stavební a montážní práce</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</si>
  <si>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</si>
  <si>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</si>
  <si>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</si>
  <si>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</si>
  <si>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</si>
  <si>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</si>
  <si>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</si>
  <si>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5 - Komunikace pozemní</t>
  </si>
  <si>
    <t xml:space="preserve">    61 - Úprava povrchů vnitřních</t>
  </si>
  <si>
    <t xml:space="preserve">    62 - Úprava povrchů vnějších</t>
  </si>
  <si>
    <t xml:space="preserve">    63 - Podlahy a podlahové konstrukce</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</si>
  <si>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</si>
  <si>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</si>
  <si>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</si>
  <si>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</si>
  <si>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</si>
  <si>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</si>
  <si>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712 - Povlakové krytiny</t>
  </si>
  <si>
    <t xml:space="preserve">    713 - Izolace tepelné</t>
  </si>
  <si>
    <t xml:space="preserve">    720 - Zdravotechnika</t>
  </si>
  <si>
    <t xml:space="preserve">    730 - Ústřední vytápění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</si>
  <si>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</si>
  <si>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</si>
  <si>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</si>
  <si>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</si>
  <si>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</si>
  <si>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773 - Podlahy z litého teraca</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</si>
  <si>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</si>
  <si>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</si>
  <si>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</si>
  <si>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</si>
  <si>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</si>
  <si>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</si>
  <si>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21-M - Elektromontáže</t>
  </si>
  <si>
    <t xml:space="preserve">    22-M03 - Elektrická požární signalizace</t>
  </si>
  <si>
    <t xml:space="preserve">    43-M - Montáž ocelových konstrukcí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</si>
  <si>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</si>
  <si>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</si>
  <si>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</si>
  <si>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</si>
  <si>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</si>
  <si>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</si>
  <si>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</si>
  <si>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</si>
  <si>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</si>
  <si>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</si>
  <si>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</si>
  <si>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</si>
  <si>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</si>
  <si>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</si>
  <si>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</si>
  <si>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</si>
  <si>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</si>
  <si>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</si>
  <si>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</si>
  <si>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310271085</t>
  </si>
  <si>
    <t>Zazdívka otvorů ve zdivu nadzákladovém pl přes 1 do 4 m2 pórobetonovými tvárnicemi přes P2 do P4 na tenkovrstvou maltu tl 375 m</t>
  </si>
  <si>
    <t>m2</t>
  </si>
  <si>
    <t>CS ÚRS 2024 01</t>
  </si>
  <si>
    <t>4</t>
  </si>
  <si>
    <t>1005977492</t>
  </si>
  <si>
    <t>PP</t>
  </si>
  <si>
    <t>Zazdívka otvorů ve zdivu nadzákladovém pórobetonovými tvárnicemi plochy přes 1 do 4 m2, tl. zdiva 375 mm, pevnost tvárnic přes P2 do P4</t>
  </si>
  <si>
    <t>Online PSC</t>
  </si>
  <si>
    <t>https://podminky.urs.cz/item/CS_URS_2024_01/310271085</t>
  </si>
  <si>
    <t>VV</t>
  </si>
  <si>
    <t>"dle výkresu č.502 - 02"               0,85*1,98</t>
  </si>
  <si>
    <t>"zazdívka nad oknem O/207"   2,35*1,1</t>
  </si>
  <si>
    <t>Součet</t>
  </si>
  <si>
    <t>311272227a</t>
  </si>
  <si>
    <t>Zdivo z pórobetonových tvárnic na pero a drážku přes P2 do P4 do 450 kg/m3 na tenkovrstvou maltu tl do 600 m</t>
  </si>
  <si>
    <t>-858101287</t>
  </si>
  <si>
    <t>Zdivo z pórobetonových tvárnic na tenké maltové lože, tl. zdiva 600 mm pevnost tvárnic přes P2 do P4, objemová hmotnost do 450 kg/m3 na pero a drážku</t>
  </si>
  <si>
    <t>"nadezdívka pod ocel.kcí"   8,75*0,9</t>
  </si>
  <si>
    <t>311272325</t>
  </si>
  <si>
    <t>Zdivo z pórobetonových tvárnic na pero a drážku přes P2 do P4 do 450 kg/m3 na tenkovrstvou maltu tl 375 m</t>
  </si>
  <si>
    <t>1508676134</t>
  </si>
  <si>
    <t>Zdivo z pórobetonových tvárnic na tenké maltové lože, tl. zdiva 375 mm pevnost tvárnic přes P2 do P4, objemová hmotnost do 450 kg/m3 na pero a drážku</t>
  </si>
  <si>
    <t>https://podminky.urs.cz/item/CS_URS_2024_01/311272325</t>
  </si>
  <si>
    <t>"nadezdívka pod ocel.kcí"   7,5*1,3</t>
  </si>
  <si>
    <t>317234410</t>
  </si>
  <si>
    <t>Vyzdívka mezi nosníky z cihel pálených na MC</t>
  </si>
  <si>
    <t>m3</t>
  </si>
  <si>
    <t>2081850764</t>
  </si>
  <si>
    <t>Vyzdívka mezi nosníky cihlami pálenými na maltu cementovou</t>
  </si>
  <si>
    <t>https://podminky.urs.cz/item/CS_URS_2024_01/317234410</t>
  </si>
  <si>
    <t>"dle výkresu č.502 - překlad 01, IPE 140 dl.2,65"   (0,4+0,6)*2,65*0,15</t>
  </si>
  <si>
    <t>5</t>
  </si>
  <si>
    <t>317944323</t>
  </si>
  <si>
    <t>Válcované nosníky č.14 až 22 dodatečně osazované do připravených otvorů</t>
  </si>
  <si>
    <t>t</t>
  </si>
  <si>
    <t>-773277727</t>
  </si>
  <si>
    <t>Válcované nosníky dodatečně osazované do připravených otvorů bez zazdění hlav č. 14 až 22</t>
  </si>
  <si>
    <t>https://podminky.urs.cz/item/CS_URS_2024_01/317944323</t>
  </si>
  <si>
    <t>"dle výkresu č.502 - překlad 01, IPE 140 dl.2,65"   (3+2)*2,65*0,0129</t>
  </si>
  <si>
    <t>6</t>
  </si>
  <si>
    <t>342272245</t>
  </si>
  <si>
    <t>Příčka z pórobetonových hladkých tvárnic na tenkovrstvou maltu tl 150 mm</t>
  </si>
  <si>
    <t>-901571460</t>
  </si>
  <si>
    <t>Příčky z pórobetonových tvárnic hladkých na tenké maltové lože objemová hmotnost do 500 kg/m3, tloušťka příčky 150 mm</t>
  </si>
  <si>
    <t>https://podminky.urs.cz/item/CS_URS_2024_01/342272245</t>
  </si>
  <si>
    <t>"nadezdívka pod ocel.kcí"   8,75*(0,6+0,2)</t>
  </si>
  <si>
    <t>7</t>
  </si>
  <si>
    <t>346244381</t>
  </si>
  <si>
    <t>Plentování jednostranné v do 200 mm válcovaných nosníků cihlami</t>
  </si>
  <si>
    <t>79474379</t>
  </si>
  <si>
    <t>Plentování ocelových válcovaných nosníků jednostranné cihlami na maltu, výška stojiny do 200 mm</t>
  </si>
  <si>
    <t>https://podminky.urs.cz/item/CS_URS_2024_01/346244381</t>
  </si>
  <si>
    <t>"dle výkresu č.502 - překlad 01, IPE 140 dl.2,65"   2*2*2,65*0,14</t>
  </si>
  <si>
    <t>Vodorovné konstrukce</t>
  </si>
  <si>
    <t>8</t>
  </si>
  <si>
    <t>411321414</t>
  </si>
  <si>
    <t>Stropy deskové ze ŽB tř. C 25/30</t>
  </si>
  <si>
    <t>-845575933</t>
  </si>
  <si>
    <t>Stropy z betonu železového (bez výztuže) stropů deskových, plochých střech, desek balkonových, desek hřibových stropů včetně hlavic hřibových sloupů tř. C 25/30</t>
  </si>
  <si>
    <t>https://podminky.urs.cz/item/CS_URS_2024_01/411321414</t>
  </si>
  <si>
    <t>"viz.skladba P2"   (0,1+2,0+0,1)*8,75*0,12</t>
  </si>
  <si>
    <t>9</t>
  </si>
  <si>
    <t>411351011</t>
  </si>
  <si>
    <t>Zřízení bednění stropů deskových tl přes 5 do 25 cm bez podpěrné kce</t>
  </si>
  <si>
    <t>267091562</t>
  </si>
  <si>
    <t>Bednění stropních konstrukcí - bez podpěrné konstrukce desek tloušťky stropní desky přes 5 do 25 cm zřízení</t>
  </si>
  <si>
    <t>https://podminky.urs.cz/item/CS_URS_2024_01/411351011</t>
  </si>
  <si>
    <t>"viz.skladba P2"  2,0*8,75</t>
  </si>
  <si>
    <t>10</t>
  </si>
  <si>
    <t>411351012</t>
  </si>
  <si>
    <t>Odstranění bednění stropů deskových tl přes 5 do 25 cm bez podpěrné kce</t>
  </si>
  <si>
    <t>347449294</t>
  </si>
  <si>
    <t>Bednění stropních konstrukcí - bez podpěrné konstrukce desek tloušťky stropní desky přes 5 do 25 cm odstranění</t>
  </si>
  <si>
    <t>https://podminky.urs.cz/item/CS_URS_2024_01/411351012</t>
  </si>
  <si>
    <t>11</t>
  </si>
  <si>
    <t>411362021</t>
  </si>
  <si>
    <t>Výztuž stropů svařovanými sítěmi Kari</t>
  </si>
  <si>
    <t>609037741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</si>
  <si>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</si>
  <si>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https://podminky.urs.cz/item/CS_URS_2024_01/411362021</t>
  </si>
  <si>
    <t>"viz.skladba P2, síť kari 100/100/6/6 + 20% na přesahy"   (0,1+2,0+0,1)*8,75*0,00444*1,2</t>
  </si>
  <si>
    <t>417321515</t>
  </si>
  <si>
    <t>Ztužující pásy a věnce ze ŽB tř. C 25/30</t>
  </si>
  <si>
    <t>-249929925</t>
  </si>
  <si>
    <t>Ztužující pásy a věnce z betonu železového (bez výztuže) tř. C 25/30</t>
  </si>
  <si>
    <t>https://podminky.urs.cz/item/CS_URS_2024_01/417321515</t>
  </si>
  <si>
    <t>pro ocel.kci:</t>
  </si>
  <si>
    <t>"na kótě +3,050"   8,75*0,3*0,2</t>
  </si>
  <si>
    <t>"na kótě +7,310"   8,75*0,57*0,1</t>
  </si>
  <si>
    <t>13</t>
  </si>
  <si>
    <t>417351115</t>
  </si>
  <si>
    <t>Zřízení bednění ztužujících věnců</t>
  </si>
  <si>
    <t>-226941839</t>
  </si>
  <si>
    <t>Bednění bočnic ztužujících pásů a věnců včetně vzpěr zřízení</t>
  </si>
  <si>
    <t>https://podminky.urs.cz/item/CS_URS_2024_01/417351115</t>
  </si>
  <si>
    <t>"na kótě +3,050"   8,75*0,2</t>
  </si>
  <si>
    <t>"na kótě +7,310"   8,75*2*0,1</t>
  </si>
  <si>
    <t>14</t>
  </si>
  <si>
    <t>417351116</t>
  </si>
  <si>
    <t>Odstranění bednění ztužujících věnců</t>
  </si>
  <si>
    <t>-1032099084</t>
  </si>
  <si>
    <t>Bednění bočnic ztužujících pásů a věnců včetně vzpěr odstranění</t>
  </si>
  <si>
    <t>https://podminky.urs.cz/item/CS_URS_2024_01/417351116</t>
  </si>
  <si>
    <t>15</t>
  </si>
  <si>
    <t>417361821</t>
  </si>
  <si>
    <t>Výztuž ztužujících pásů a věnců betonářskou ocelí 10 505</t>
  </si>
  <si>
    <t>1535580802</t>
  </si>
  <si>
    <t>Výztuž ztužujících pásů a věnců z betonářské oceli 10 505 (R) nebo BSt 500</t>
  </si>
  <si>
    <t>https://podminky.urs.cz/item/CS_URS_2024_01/417361821</t>
  </si>
  <si>
    <t>pro ocel.kci na kótě +3,050:</t>
  </si>
  <si>
    <t>"podélná výztuž 2+3 R16"   (2+3)*8,75*0,00022</t>
  </si>
  <si>
    <t>"třmínky R6 á 200mm"         8,75/0,2*2*(0,2+0,3)*0,00158</t>
  </si>
  <si>
    <t>Mezisoučet</t>
  </si>
  <si>
    <t>"počítáno 15% na přesahy"   0,079*1,15</t>
  </si>
  <si>
    <t>16</t>
  </si>
  <si>
    <t>430321414</t>
  </si>
  <si>
    <t>Schodišťová konstrukce a rampa ze ŽB tř. C 25/30</t>
  </si>
  <si>
    <t>1041993690</t>
  </si>
  <si>
    <t>Schodišťové konstrukce a rampy z betonu železového (bez výztuže) stupně, schodnice, ramena, podesty s nosníky tř. C 25/30</t>
  </si>
  <si>
    <t>https://podminky.urs.cz/item/CS_URS_2024_01/430321414</t>
  </si>
  <si>
    <t>"m.č.208"   1,9*0,455*0,26+(1,9*0,285-2*0,2*0,115)*0,168+1,5*0,285*(0,115+0,08)/2</t>
  </si>
  <si>
    <t>17</t>
  </si>
  <si>
    <t>430362021</t>
  </si>
  <si>
    <t>Výztuž schodišťové konstrukce a rampy svařovanými sítěmi Kari</t>
  </si>
  <si>
    <t>-1308741224</t>
  </si>
  <si>
    <t>Výztuž schodišťových konstrukcí a ramp stupňů, schodnic, ramen, podest s nosníky ze svařovaných sítí z drátů typu KARI</t>
  </si>
  <si>
    <t>https://podminky.urs.cz/item/CS_URS_2024_01/430362021</t>
  </si>
  <si>
    <t>"síť KARI 6/6/100/100 + 20% na přesahy"   (1,5*0,4+1,9*0,45)*0,00444*1,2</t>
  </si>
  <si>
    <t>18</t>
  </si>
  <si>
    <t>431351121</t>
  </si>
  <si>
    <t>Zřízení bednění podest schodišť a ramp přímočarých v do 4 m</t>
  </si>
  <si>
    <t>-1909757781</t>
  </si>
  <si>
    <t>Bednění podest, podstupňových desek a ramp včetně podpěrné konstrukce výšky do 4 m půdorysně přímočarých zřízení</t>
  </si>
  <si>
    <t>https://podminky.urs.cz/item/CS_URS_2024_01/431351121</t>
  </si>
  <si>
    <t>"m.č.208"   (1,9+2*0,455)*0,26+(1,9+2*0,17)*0,168+1,5*0,168</t>
  </si>
  <si>
    <t>19</t>
  </si>
  <si>
    <t>431351122</t>
  </si>
  <si>
    <t>Odstranění bednění podest schodišť a ramp přímočarých v do 4 m</t>
  </si>
  <si>
    <t>-244069059</t>
  </si>
  <si>
    <t>Bednění podest, podstupňových desek a ramp včetně podpěrné konstrukce výšky do 4 m půdorysně přímočarých odstranění</t>
  </si>
  <si>
    <t>https://podminky.urs.cz/item/CS_URS_2024_01/431351122</t>
  </si>
  <si>
    <t>Komunikace pozemní</t>
  </si>
  <si>
    <t>20</t>
  </si>
  <si>
    <t>113106123</t>
  </si>
  <si>
    <t>Rozebrání dlažeb ze zámkových dlaždic komunikací pro pěší ručně</t>
  </si>
  <si>
    <t>1191651921</t>
  </si>
  <si>
    <t>Rozebrání dlažeb komunikací pro pěší s přemístěním hmot na skládku na vzdálenost do 3 m nebo s naložením na dopravní prostředek s ložem z kameniva nebo živice a s jakoukoliv výplní spár ručně ze zámkové dlažby</t>
  </si>
  <si>
    <t>https://podminky.urs.cz/item/CS_URS_2024_01/113106123</t>
  </si>
  <si>
    <t>"pro přesazení lapače pro dešť.kanalizaci"   1,0</t>
  </si>
  <si>
    <t>596211110</t>
  </si>
  <si>
    <t>Kladení zámkové dlažby komunikací pro pěší ručně tl 60 mm skupiny A pl do 50 m2</t>
  </si>
  <si>
    <t>-814090624</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</si>
  <si>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</si>
  <si>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https://podminky.urs.cz/item/CS_URS_2024_01/596211110</t>
  </si>
  <si>
    <t>22</t>
  </si>
  <si>
    <t>979051121</t>
  </si>
  <si>
    <t>Očištění zámkových dlaždic se spárováním z kameniva těženého při překopech inženýrských sítí</t>
  </si>
  <si>
    <t>216301647</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</si>
  <si>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</si>
  <si>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https://podminky.urs.cz/item/CS_URS_2024_01/979051121</t>
  </si>
  <si>
    <t>61</t>
  </si>
  <si>
    <t>Úprava povrchů vnitřních</t>
  </si>
  <si>
    <t>23</t>
  </si>
  <si>
    <t>611131321</t>
  </si>
  <si>
    <t>Penetrační disperzní nátěr vnitřních stropů nanášený strojně</t>
  </si>
  <si>
    <t>650548568</t>
  </si>
  <si>
    <t>Podkladní a spojovací vrstva vnitřních omítaných ploch penetrace disperzní nanášená strojně stropů</t>
  </si>
  <si>
    <t>https://podminky.urs.cz/item/CS_URS_2024_01/611131321</t>
  </si>
  <si>
    <t>"pod perlinku do tmelu a pod štuk"   2*20,735</t>
  </si>
  <si>
    <t>24</t>
  </si>
  <si>
    <t>611142001</t>
  </si>
  <si>
    <t>Pletivo sklovláknité vnitřních stropů vtlačené do tmelu</t>
  </si>
  <si>
    <t>-2051159504</t>
  </si>
  <si>
    <t>Pletivo vnitřních ploch v ploše nebo pruzích, na plném podkladu sklovláknité vtlačené do tmelu včetně tmelu stropů</t>
  </si>
  <si>
    <t>https://podminky.urs.cz/item/CS_URS_2024_01/611142001</t>
  </si>
  <si>
    <t>"nový stop 03 v 1.NP a nová nadpraží otvorů ve 2.NP"   8,75*2,0+2,35*0,3+2*2,35*2*0,15+1,5*0,4+(2*0,9+0,8)*0,2</t>
  </si>
  <si>
    <t>25</t>
  </si>
  <si>
    <t>611311131</t>
  </si>
  <si>
    <t>Vápenný štuk vnitřních rovných stropů tloušťky do 3 mm</t>
  </si>
  <si>
    <t>-1477011935</t>
  </si>
  <si>
    <t>Vápenný štuk vnitřních ploch tloušťky do 3 mm vodorovných konstrukcí stropů rovných</t>
  </si>
  <si>
    <t>https://podminky.urs.cz/item/CS_URS_2024_01/611311131</t>
  </si>
  <si>
    <t>26</t>
  </si>
  <si>
    <t>612131321</t>
  </si>
  <si>
    <t>Penetrační disperzní nátěr vnitřních stěn nanášený strojně</t>
  </si>
  <si>
    <t>737966389</t>
  </si>
  <si>
    <t>Podkladní a spojovací vrstva vnitřních omítaných ploch penetrace disperzní nanášená strojně stěn</t>
  </si>
  <si>
    <t>https://podminky.urs.cz/item/CS_URS_2024_01/612131321</t>
  </si>
  <si>
    <t>"pod perlinku do tmelu a pod štuk"   167,929+154,391</t>
  </si>
  <si>
    <t>27</t>
  </si>
  <si>
    <t>612135101</t>
  </si>
  <si>
    <t>Hrubá výplň rýh ve stěnách maltou jakékoli šířky rýhy</t>
  </si>
  <si>
    <t>1194907214</t>
  </si>
  <si>
    <t>Hrubá výplň rýh maltou jakékoli šířky rýhy ve stěnách</t>
  </si>
  <si>
    <t>https://podminky.urs.cz/item/CS_URS_2024_01/612135101</t>
  </si>
  <si>
    <t>"po bour.příček"   4*3,17*0,2</t>
  </si>
  <si>
    <t>28</t>
  </si>
  <si>
    <t>612142001</t>
  </si>
  <si>
    <t>Pletivo sklovláknité vnitřních stěn vtlačené do tmelu</t>
  </si>
  <si>
    <t>1871263801</t>
  </si>
  <si>
    <t>Pletivo vnitřních ploch v ploše nebo pruzích, na plném podkladu sklovláknité vtlačené do tmelu včetně tmelu stěn</t>
  </si>
  <si>
    <t>https://podminky.urs.cz/item/CS_URS_2024_01/612142001</t>
  </si>
  <si>
    <t>oprava stáv.vnitřní omítky v dotčených místnostech:</t>
  </si>
  <si>
    <t>"m.č.201"   (4,185+3,4)*3,26+2*2*2,64*0,21-(2*0,9*1,97+0,8*2,09)</t>
  </si>
  <si>
    <t>"m.č.205"   (4,91+3,0)*3,3+2*2,64*0,25-(1,5*3,05+0,6*1,97)</t>
  </si>
  <si>
    <t>"m.č.206"  (1,93+0,9+0,83+0,175+3,31)*3,3+2*0,3*2,0-2,35*2,0</t>
  </si>
  <si>
    <t>"m.č.207"   (3,4+3,31)*3,3+2*0,15*0,88-2,35*0,88</t>
  </si>
  <si>
    <t>"m.č.208"  2*6,5*(4,05+4,25)/2+8,75*4,25+2*0,15*0,88-(2,35*2,2+1,5*3,02)+2*0,4*3,02</t>
  </si>
  <si>
    <t>29</t>
  </si>
  <si>
    <t>612311131</t>
  </si>
  <si>
    <t>Vápenný štuk vnitřních stěn tloušťky do 3 mm</t>
  </si>
  <si>
    <t>-529520193</t>
  </si>
  <si>
    <t>Vápenný štuk vnitřních ploch tloušťky do 3 mm svislých konstrukcí stěn</t>
  </si>
  <si>
    <t>https://podminky.urs.cz/item/CS_URS_2024_01/612311131</t>
  </si>
  <si>
    <t>"m.č.205"   (4,91+3,0)*3,175+2*2,64*0,25-(1,5*3,05+0,6*1,97)</t>
  </si>
  <si>
    <t>"m.č.206"  (1,93+0,9+0,83+0,175+3,31)*3,175+2*0,3*2,0-2,35*2,0</t>
  </si>
  <si>
    <t>"m.č.207"   (3,4+3,31)*2,99+2*0,15*0,88-2,35*0,88</t>
  </si>
  <si>
    <t>"m.č.208"  2*6,5*3,75+8,75*3,75+2*0,15*0,88-(2,35*2,2+1,5*3,02)+2*0,4*3,02</t>
  </si>
  <si>
    <t>30</t>
  </si>
  <si>
    <t>612325121</t>
  </si>
  <si>
    <t>Vápenocementová štuková omítka rýh ve stěnách š do 150 mm</t>
  </si>
  <si>
    <t>1274133669</t>
  </si>
  <si>
    <t>Vápenocementová omítka rýh štuková ve stěnách, šířky rýhy do 150 mm</t>
  </si>
  <si>
    <t>https://podminky.urs.cz/item/CS_URS_2024_01/612325121</t>
  </si>
  <si>
    <t>"1.NP - chodba, těsně pod novým stropem"   2*(8,77+2,0)*0,15</t>
  </si>
  <si>
    <t>31</t>
  </si>
  <si>
    <t>612325301</t>
  </si>
  <si>
    <t>Vápenocementová hladká omítka ostění nebo nadpraží</t>
  </si>
  <si>
    <t>-1540489478</t>
  </si>
  <si>
    <t>Vápenocementová omítka ostění nebo nadpraží hladká</t>
  </si>
  <si>
    <t>https://podminky.urs.cz/item/CS_URS_2024_01/612325301</t>
  </si>
  <si>
    <t>"m.č.206 - okno"   (2,35+2*2,0)*0,3</t>
  </si>
  <si>
    <t>"m.č.207 - okno"   (2,35+2*0,8)*0,15</t>
  </si>
  <si>
    <t>"m.č.208"                (2,35+2*0,8)*0,15+(1,5+2*3,02)*0,4</t>
  </si>
  <si>
    <t>32</t>
  </si>
  <si>
    <t>612325412</t>
  </si>
  <si>
    <t>Oprava vnitřní vápenocementové hladké omítky stěn v rozsahu plochy přes 10 do 30 %</t>
  </si>
  <si>
    <t>1729194484</t>
  </si>
  <si>
    <t>Oprava vápenocementové omítky vnitřních ploch hladké, tloušťky do 20 mm stěn, v rozsahu opravované plochy přes 10 do 30%</t>
  </si>
  <si>
    <t>https://podminky.urs.cz/item/CS_URS_2024_01/612325412</t>
  </si>
  <si>
    <t>"m.č.201"   (4,185+3,4)*3,26+2*(1,06+2,64)*0,21-(2*0,9*1,97+0,8*2,09)</t>
  </si>
  <si>
    <t>"m.č.205"   (4,91+3,0)*3,175+(0,76+2*2,64)*0,25-(1,5*3,05+0,6*1,97)</t>
  </si>
  <si>
    <t>"m.č.206"  (1,93+0,9+0,83+0,175+3,31)*3,175+(2,35+2*2,0)*0,25-2,35*2,0</t>
  </si>
  <si>
    <t>"m.č.207"   (3,4+3,31)*3,175-2,35*2,2</t>
  </si>
  <si>
    <t>33</t>
  </si>
  <si>
    <t>612325413</t>
  </si>
  <si>
    <t>Oprava vnitřní vápenocementové hladké omítky stěn v rozsahu plochy přes 30 do 50 %</t>
  </si>
  <si>
    <t>-1122490652</t>
  </si>
  <si>
    <t>Oprava vápenocementové omítky vnitřních ploch hladké, tloušťky do 20 mm stěn, v rozsahu opravované plochy přes 30 do 50%</t>
  </si>
  <si>
    <t>https://podminky.urs.cz/item/CS_URS_2024_01/612325413</t>
  </si>
  <si>
    <t>"m.č.208 - v místě stáv.vnějších omítek"  6,5*(4,05+4,25)/2+(6,5+8,75)*3,25-(2,35*2,2+1,5*3,8+0,85*2,0)</t>
  </si>
  <si>
    <t>62</t>
  </si>
  <si>
    <t>Úprava povrchů vnějších</t>
  </si>
  <si>
    <t>34</t>
  </si>
  <si>
    <t>62020-00</t>
  </si>
  <si>
    <t>*Popis kvality provedení KZS: zateplení provedeno kompletním systémovým řešením ETICS - kvalitativní třída A. Polystyren samozhášivý, stabilizovaný se sníženou hořlavostí. Stupeň hořlavosti KZS = B, index šíření plamene po povrchu systému is = 0. Mineráln</t>
  </si>
  <si>
    <t>1953574970</t>
  </si>
  <si>
    <t>Popis kvality provedení KZS: zateplení provedeno kompletním systémovým řešením ETICS - kvalitativní třída A. Polystyren samozhášivý, stabilizovaný se sníženou hořlavostí. Stupeň hořlavosti KZS = B, index šíření plamene po povrchu systému is = 0. Minerální izolace z desek s kolmým vláknem. Ztratné u desek stanoveno na 5%. Desky lepeny tmelem, provedení vč.armovací sítě s přestěrkováním a kotvením pomocí příslušných kotev. Do jednotkových cen kalkulovat lišty zakládací, rohové, parapetní, přechodové, dilatační, začišťovací u oken, nadokenní a další systémové doplňky.</t>
  </si>
  <si>
    <t>35</t>
  </si>
  <si>
    <t>621151031</t>
  </si>
  <si>
    <t>Penetrační silikonový nátěr vnějších pastovitých tenkovrstvých omítek podhledů</t>
  </si>
  <si>
    <t>752784978</t>
  </si>
  <si>
    <t>Penetrační nátěr vnějších pastovitých tenkovrstvých omítek silikonový podhledů</t>
  </si>
  <si>
    <t>https://podminky.urs.cz/item/CS_URS_2024_01/621151031</t>
  </si>
  <si>
    <t>36</t>
  </si>
  <si>
    <t>621531012</t>
  </si>
  <si>
    <t>Tenkovrstvá silikonová zatíraná omítka zrnitost 1,5 mm vnějších podhledů</t>
  </si>
  <si>
    <t>1036354806</t>
  </si>
  <si>
    <t>Omítka tenkovrstvá silikonová vnějších ploch probarvená bez penetrace zatíraná (škrábaná), zrnitost 1,5 mm podhledů</t>
  </si>
  <si>
    <t>https://podminky.urs.cz/item/CS_URS_2024_01/621531012</t>
  </si>
  <si>
    <t>"nadpraží otvorů"   2,35*0,35</t>
  </si>
  <si>
    <t>37</t>
  </si>
  <si>
    <t>622131321</t>
  </si>
  <si>
    <t>Penetrační nátěr vnějších stěn nanášený strojně</t>
  </si>
  <si>
    <t>-1024202837</t>
  </si>
  <si>
    <t>Podkladní a spojovací vrstva vnějších omítaných ploch penetrace nanášená strojně stěn</t>
  </si>
  <si>
    <t>https://podminky.urs.cz/item/CS_URS_2024_01/622131321</t>
  </si>
  <si>
    <t>38</t>
  </si>
  <si>
    <t>622151031</t>
  </si>
  <si>
    <t>Penetrační silikonový nátěr vnějších pastovitých tenkovrstvých omítek stěn</t>
  </si>
  <si>
    <t>1336564466</t>
  </si>
  <si>
    <t>Penetrační nátěr vnějších pastovitých tenkovrstvých omítek silikonový stěn</t>
  </si>
  <si>
    <t>https://podminky.urs.cz/item/CS_URS_2024_01/622151031</t>
  </si>
  <si>
    <t>39</t>
  </si>
  <si>
    <t>622211031</t>
  </si>
  <si>
    <t>Montáž kontaktního zateplení vnějších stěn lepením a mechanickým kotvením polystyrénových desek do betonu a zdiva tl přes 120 do 160 mm</t>
  </si>
  <si>
    <t>-290043666</t>
  </si>
  <si>
    <t>Montáž kontaktního zateplení lepením a mechanickým kotvením z polystyrenových desek (dodávka ve specifikaci) na vnější stěny, na podklad betonový nebo z lehčeného betonu, z tvárnic keramických nebo vápenopískových, tloušťky desek přes 120 do 160 mm</t>
  </si>
  <si>
    <t>https://podminky.urs.cz/item/CS_URS_2024_01/622211031</t>
  </si>
  <si>
    <t>"skladba S2"  8,15*5,6+4,9*3,65+9,53*1,5-2,35*2,0</t>
  </si>
  <si>
    <t>40</t>
  </si>
  <si>
    <t>M</t>
  </si>
  <si>
    <t>28375951</t>
  </si>
  <si>
    <t>deska EPS 70 fasádní λ=0,039 tl 140mm</t>
  </si>
  <si>
    <t>-1092419701</t>
  </si>
  <si>
    <t>"skladba S2 - ztratné 5%"   73,12*1,05</t>
  </si>
  <si>
    <t>41</t>
  </si>
  <si>
    <t>622212051</t>
  </si>
  <si>
    <t>Montáž kontaktního zateplení vnějšího ostění, nadpraží nebo parapetu hl. špalety do 400 mm lepením desek z polystyrenu tl do 40 mm</t>
  </si>
  <si>
    <t>m</t>
  </si>
  <si>
    <t>2034836042</t>
  </si>
  <si>
    <t>Montáž kontaktního zateplení vnějšího ostění, nadpraží nebo parapetu lepením z polystyrenových desek (dodávka ve specifikaci) hloubky špalet přes 200 do 400 mm, tloušťky desek do 40 mm</t>
  </si>
  <si>
    <t>https://podminky.urs.cz/item/CS_URS_2024_01/622212051</t>
  </si>
  <si>
    <t>"skladba S2 - okno v m.č.206"   2*(2,35+2,0)</t>
  </si>
  <si>
    <t>42</t>
  </si>
  <si>
    <t>28375931</t>
  </si>
  <si>
    <t>deska EPS 70 fasádní λ=0,039 tl 30mm</t>
  </si>
  <si>
    <t>866830303</t>
  </si>
  <si>
    <t>"skladba S2 - okno v m.č.206"   2*(2,35+2,0)*0,35*1,05</t>
  </si>
  <si>
    <t>43</t>
  </si>
  <si>
    <t>622531012</t>
  </si>
  <si>
    <t>Tenkovrstvá silikonová zatíraná omítka zrnitost 1,5 mm vnějších stěn</t>
  </si>
  <si>
    <t>-1127831557</t>
  </si>
  <si>
    <t>Omítka tenkovrstvá silikonová vnějších ploch probarvená bez penetrace zatíraná (škrábaná), zrnitost 1,5 mm stěn</t>
  </si>
  <si>
    <t>https://podminky.urs.cz/item/CS_URS_2024_01/622531012</t>
  </si>
  <si>
    <t>"skladba S2"  8,15*5,6+4,9*3,65+9,53*1,5-2,35*2,0+2*0,35*2,0</t>
  </si>
  <si>
    <t>63</t>
  </si>
  <si>
    <t>Podlahy a podlahové konstrukce</t>
  </si>
  <si>
    <t>44</t>
  </si>
  <si>
    <t>631311116</t>
  </si>
  <si>
    <t>Mazanina tl přes 50 do 80 mm z betonu prostého bez zvýšených nároků na prostředí tř. C 25/30</t>
  </si>
  <si>
    <t>-592063547</t>
  </si>
  <si>
    <t>Mazanina z betonu prostého bez zvýšených nároků na prostředí tl. přes 50 do 80 mm tř. C 25/30</t>
  </si>
  <si>
    <t>https://podminky.urs.cz/item/CS_URS_2024_01/631311116</t>
  </si>
  <si>
    <t>"skladba P1, P2"   56,88*0,05</t>
  </si>
  <si>
    <t>"skladba P1, P2"   56,88*0,06</t>
  </si>
  <si>
    <t>45</t>
  </si>
  <si>
    <t>631319171</t>
  </si>
  <si>
    <t>Příplatek k mazanině tl přes 50 do 80 mm za stržení povrchu spodní vrstvy před vložením výztuže</t>
  </si>
  <si>
    <t>-1046734003</t>
  </si>
  <si>
    <t>Příplatek k cenám mazanin za stržení povrchu spodní vrstvy mazaniny latí před vložením výztuže nebo pletiva pro tl. obou vrstev mazaniny přes 50 do 80 mm</t>
  </si>
  <si>
    <t>https://podminky.urs.cz/item/CS_URS_2024_01/631319171</t>
  </si>
  <si>
    <t>46</t>
  </si>
  <si>
    <t>631362021</t>
  </si>
  <si>
    <t>Výztuž mazanin svařovanými sítěmi Kari</t>
  </si>
  <si>
    <t>594094275</t>
  </si>
  <si>
    <t>Výztuž mazanin ze svařovaných sítí z drátů typu KARI</t>
  </si>
  <si>
    <t>https://podminky.urs.cz/item/CS_URS_2024_01/631362021</t>
  </si>
  <si>
    <t>"skladba P1, P2, síť KARI 150/150/6/6 + 15% na přesahy"   56,88*0,00303*1,15</t>
  </si>
  <si>
    <t>47</t>
  </si>
  <si>
    <t>632451022</t>
  </si>
  <si>
    <t>Vyrovnávací potěr tl přes 20 do 30 mm z MC 15 provedený v pásu</t>
  </si>
  <si>
    <t>-1656777781</t>
  </si>
  <si>
    <t>Potěr cementový vyrovnávací z malty (MC-15) v pásu o průměrné (střední) tl. přes 20 do 30 mm</t>
  </si>
  <si>
    <t>https://podminky.urs.cz/item/CS_URS_2024_01/632451022</t>
  </si>
  <si>
    <t>"pod nová okna"   2,35*0,4+2,35*0,57</t>
  </si>
  <si>
    <t>48</t>
  </si>
  <si>
    <t>632451107</t>
  </si>
  <si>
    <t>Cementový samonivelační potěr ze suchých směsí tl přes 15 do 20 mm</t>
  </si>
  <si>
    <t>1891505992</t>
  </si>
  <si>
    <t>Potěr cementový samonivelační ze suchých směsí tloušťky přes 15 do 20 mm</t>
  </si>
  <si>
    <t>https://podminky.urs.cz/item/CS_URS_2024_01/632451107</t>
  </si>
  <si>
    <t>"skladba P3"   14,73+12,63+11,25</t>
  </si>
  <si>
    <t>49</t>
  </si>
  <si>
    <t>632481213</t>
  </si>
  <si>
    <t>Separační vrstva z PE fólie</t>
  </si>
  <si>
    <t>-988286358</t>
  </si>
  <si>
    <t>Separační vrstva k oddělení podlahových vrstev z polyetylénové fólie</t>
  </si>
  <si>
    <t>https://podminky.urs.cz/item/CS_URS_2024_01/632481213</t>
  </si>
  <si>
    <t>"skladba P1, P2"   56,88</t>
  </si>
  <si>
    <t>50</t>
  </si>
  <si>
    <t>63290221a</t>
  </si>
  <si>
    <t xml:space="preserve">Příprava a penetrace povrchu betonových mazanin pomocí adhezního můstku </t>
  </si>
  <si>
    <t>-802416245</t>
  </si>
  <si>
    <t>"skladba P1, P2"   2*56,88</t>
  </si>
  <si>
    <t>"skladba P3"         14,73+12,63+11,25</t>
  </si>
  <si>
    <t>94</t>
  </si>
  <si>
    <t>Lešení a stavební výtahy</t>
  </si>
  <si>
    <t>51</t>
  </si>
  <si>
    <t>941111312</t>
  </si>
  <si>
    <t>Odborná prohlídka lešení řadového trubkového lehkého s podlahami zatížení do 200 kg/m2 š od 0,6 do 1,5 m v do 25 m pl do 500 m2 zakrytého sítí</t>
  </si>
  <si>
    <t>kus</t>
  </si>
  <si>
    <t>975787316</t>
  </si>
  <si>
    <t>Odborná prohlídka lešení řadového trubkového lehkého pracovního s podlahami s provozním zatížením tř. 3 do 200 kg/m2 šířky tř. W06 až W12 od 0,6 m do 1,5 m výšky do 25 m, celkové plochy do 500 m2 zakrytého sítí</t>
  </si>
  <si>
    <t>https://podminky.urs.cz/item/CS_URS_2024_01/941111312</t>
  </si>
  <si>
    <t>52</t>
  </si>
  <si>
    <t>941211111</t>
  </si>
  <si>
    <t>Montáž lešení řadového rámového lehkého zatížení do 200 kg/m2 š od 0,6 do 0,9 m v do 10 m</t>
  </si>
  <si>
    <t>-1834318422</t>
  </si>
  <si>
    <t>Lešení řadové rámové lehké pracovní s podlahami s provozním zatížením tř. 3 do 200 kg/m2 šířky tř. SW06 od 0,6 do 0,9 m výšky do 10 m montáž</t>
  </si>
  <si>
    <t>https://podminky.urs.cz/item/CS_URS_2024_01/941211111</t>
  </si>
  <si>
    <t>pro provedené ocel.kce, opláštění  a KZS na druhé straně budovy:</t>
  </si>
  <si>
    <t>"čelo v místě opláštění stěn"   8,75*8,35</t>
  </si>
  <si>
    <t>"pro provedení KZS"                   (8,15*5,6+4,9*3,65+9,53*1,5-2,35*2,0)+10,5*(2,8+0,48)+2,5*(7,93-3,065)</t>
  </si>
  <si>
    <t>53</t>
  </si>
  <si>
    <t>941211211</t>
  </si>
  <si>
    <t>Příplatek k lešení řadovému rámovému lehkému do 200 kg/m2 š od 0,6 do 0,9 m v do 10 m za každý den použití</t>
  </si>
  <si>
    <t>-1102593919</t>
  </si>
  <si>
    <t>Lešení řadové rámové lehké pracovní s podlahami s provozním zatížením tř. 3 do 200 kg/m2 šířky tř. SW06 od 0,6 do 0,9 m výšky do 10 m příplatek za každý den použití</t>
  </si>
  <si>
    <t>https://podminky.urs.cz/item/CS_URS_2024_01/941211211</t>
  </si>
  <si>
    <t>"předpoklad 90 dní"   90*192,786</t>
  </si>
  <si>
    <t>54</t>
  </si>
  <si>
    <t>941211811</t>
  </si>
  <si>
    <t>Demontáž lešení řadového rámového lehkého zatížení do 200 kg/m2 š od 0,6 do 0,9 m v do 10 m</t>
  </si>
  <si>
    <t>517113618</t>
  </si>
  <si>
    <t>Lešení řadové rámové lehké pracovní s podlahami s provozním zatížením tř. 3 do 200 kg/m2 šířky tř. SW06 od 0,6 do 0,9 m výšky do 10 m demontáž</t>
  </si>
  <si>
    <t>https://podminky.urs.cz/item/CS_URS_2024_01/941211811</t>
  </si>
  <si>
    <t>55</t>
  </si>
  <si>
    <t>943211111</t>
  </si>
  <si>
    <t>Montáž lešení prostorového rámového lehkého s podlahami zatížení do 200 kg/m2 v do 10 m</t>
  </si>
  <si>
    <t>316905620</t>
  </si>
  <si>
    <t>Lešení prostorové rámové lehké pracovní s podlahami s provozním zatížením tř. 3 do 200 kg/m2 výšky do 10 m montáž</t>
  </si>
  <si>
    <t>https://podminky.urs.cz/item/CS_URS_2024_01/943211111</t>
  </si>
  <si>
    <t>"v místě m.č.208 - pro provedené ocel.kce, opláštění  a ostatních prací HSV a PSV"   8,75*7,0*(4,95+4,7)/2</t>
  </si>
  <si>
    <t>56</t>
  </si>
  <si>
    <t>943211211</t>
  </si>
  <si>
    <t>Příplatek k lešení prostorovému rámovému lehkému s podlahami do 200 kg/m2 v do 10 m za každý den použití</t>
  </si>
  <si>
    <t>-1417515302</t>
  </si>
  <si>
    <t>Lešení prostorové rámové lehké pracovní s podlahami s provozním zatížením tř. 3 do 200 kg/m2 výšky do 10 m příplatek k ceně za každý den použití</t>
  </si>
  <si>
    <t>https://podminky.urs.cz/item/CS_URS_2024_01/943211211</t>
  </si>
  <si>
    <t>"předpoklad 90 dní"   90*295,531</t>
  </si>
  <si>
    <t>57</t>
  </si>
  <si>
    <t>943211311</t>
  </si>
  <si>
    <t>Odborná prohlídka lešení prostorového rámového lehkého s podlahami zatížení do 200 kg/m2 v do 25 m objemu do 1000 m3 nezakrytého</t>
  </si>
  <si>
    <t>-1522507080</t>
  </si>
  <si>
    <t>Odborná prohlídka lešení prostorového rámového lehkého pracovního s podlahami s provozním zatížením tř. 3 do 200 kg/m2 výšky do 25 m, celkového objemu do 1 000 m3 nezakrytého</t>
  </si>
  <si>
    <t>https://podminky.urs.cz/item/CS_URS_2024_01/943211311</t>
  </si>
  <si>
    <t>58</t>
  </si>
  <si>
    <t>943211811</t>
  </si>
  <si>
    <t>Demontáž lešení prostorového rámového lehkého s podlahami zatížení do 200 kg/m2 v do 10 m</t>
  </si>
  <si>
    <t>-827794359</t>
  </si>
  <si>
    <t>Lešení prostorové rámové lehké pracovní s podlahami s provozním zatížením tř. 3 do 200 kg/m2 výšky do 10 m demontáž</t>
  </si>
  <si>
    <t>https://podminky.urs.cz/item/CS_URS_2024_01/943211811</t>
  </si>
  <si>
    <t>59</t>
  </si>
  <si>
    <t>944611111</t>
  </si>
  <si>
    <t>Montáž ochranné plachty z textilie z umělých vláken</t>
  </si>
  <si>
    <t>2062583628</t>
  </si>
  <si>
    <t>Plachta ochranná zavěšená na konstrukci lešení z textilie z umělých vláken montáž</t>
  </si>
  <si>
    <t>https://podminky.urs.cz/item/CS_URS_2024_01/944611111</t>
  </si>
  <si>
    <t>60</t>
  </si>
  <si>
    <t>944611211</t>
  </si>
  <si>
    <t>Příplatek k ochranné plachtě za každý den použití</t>
  </si>
  <si>
    <t>-1198559836</t>
  </si>
  <si>
    <t>Plachta ochranná zavěšená na konstrukci lešení z textilie z umělých vláken příplatek k ceně za každý den použití</t>
  </si>
  <si>
    <t>https://podminky.urs.cz/item/CS_URS_2024_01/944611211</t>
  </si>
  <si>
    <t>"předpoklad 90 dní"   90*119,723</t>
  </si>
  <si>
    <t>944611811</t>
  </si>
  <si>
    <t>Demontáž ochranné plachty z textilie z umělých vláken</t>
  </si>
  <si>
    <t>1438768120</t>
  </si>
  <si>
    <t>Plachta ochranná zavěšená na konstrukci lešení z textilie z umělých vláken demontáž</t>
  </si>
  <si>
    <t>https://podminky.urs.cz/item/CS_URS_2024_01/944611811</t>
  </si>
  <si>
    <t>949101111</t>
  </si>
  <si>
    <t>Lešení pomocné pro objekty pozemních staveb s lešeňovou podlahou v do 1,9 m zatížení do 150 kg/m2</t>
  </si>
  <si>
    <t>-1042684428</t>
  </si>
  <si>
    <t>Lešení pomocné pracovní pro objekty pozemních staveb pro zatížení do 150 kg/m2, o výšce lešeňové podlahy do 1,9 m</t>
  </si>
  <si>
    <t>https://podminky.urs.cz/item/CS_URS_2024_01/949101111</t>
  </si>
  <si>
    <t>"m.č.201, 205, 206, 207"   17,98+14,73+12,63+11,25</t>
  </si>
  <si>
    <t>"chodba v 1.NP                    8,75*2,9</t>
  </si>
  <si>
    <t>949521111</t>
  </si>
  <si>
    <t>Montáž podchodu u dílcových lešení š do 1,5 m</t>
  </si>
  <si>
    <t>-785951005</t>
  </si>
  <si>
    <t>Podchod u dílcových lešení zřizovaný současně s lehkým nebo těžkým pracovním lešením, šířky do 1,5 m montáž</t>
  </si>
  <si>
    <t>https://podminky.urs.cz/item/CS_URS_2024_01/949521111</t>
  </si>
  <si>
    <t>"vchod do objektu"   3,0</t>
  </si>
  <si>
    <t>64</t>
  </si>
  <si>
    <t>949521211</t>
  </si>
  <si>
    <t>Příplatek k podchodu u dílcových lešení š do 1,5 m za každý den použití</t>
  </si>
  <si>
    <t>-472825487</t>
  </si>
  <si>
    <t>Podchod u dílcových lešení zřizovaný současně s lehkým nebo těžkým pracovním lešením, šířky do 1,5 m příplatek k ceně za každý den použití</t>
  </si>
  <si>
    <t>https://podminky.urs.cz/item/CS_URS_2024_01/949521211</t>
  </si>
  <si>
    <t>"předpoklad 90 dní"   90*3,0</t>
  </si>
  <si>
    <t>65</t>
  </si>
  <si>
    <t>949521811</t>
  </si>
  <si>
    <t>Demontáž podchodu u dílcových lešení š do 1,5 m</t>
  </si>
  <si>
    <t>-1915848248</t>
  </si>
  <si>
    <t>Podchod u dílcových lešení zřizovaný současně s lehkým nebo těžkým pracovním lešením, šířky do 1,5 m demontáž</t>
  </si>
  <si>
    <t>https://podminky.urs.cz/item/CS_URS_2024_01/949521811</t>
  </si>
  <si>
    <t>66</t>
  </si>
  <si>
    <t>993111111</t>
  </si>
  <si>
    <t>Dovoz a odvoz lešení řadového do 10 km včetně naložení a složení</t>
  </si>
  <si>
    <t>1587419377</t>
  </si>
  <si>
    <t>Dovoz a odvoz lešení včetně naložení a složení řadového, na vzdálenost do 10 km</t>
  </si>
  <si>
    <t>https://podminky.urs.cz/item/CS_URS_2024_01/993111111</t>
  </si>
  <si>
    <t>67</t>
  </si>
  <si>
    <t>993111119</t>
  </si>
  <si>
    <t>Příplatek k ceně dovozu a odvozu lešení řadového ZKD 10 km přes 10 km</t>
  </si>
  <si>
    <t>1044342507</t>
  </si>
  <si>
    <t>Dovoz a odvoz lešení včetně naložení a složení řadového, na vzdálenost Příplatek k ceně za každých dalších i započatých 10 km přes 10 km</t>
  </si>
  <si>
    <t>https://podminky.urs.cz/item/CS_URS_2024_01/993111119</t>
  </si>
  <si>
    <t>"předpoklad dalších 10km"   10*192,786</t>
  </si>
  <si>
    <t>68</t>
  </si>
  <si>
    <t>993121111</t>
  </si>
  <si>
    <t>Dovoz a odvoz lešení prostorového lehkého do 10 km včetně naložení a složení</t>
  </si>
  <si>
    <t>1366308642</t>
  </si>
  <si>
    <t>Dovoz a odvoz lešení včetně naložení a složení prostorového lehkého, na vzdálenost do 10 km</t>
  </si>
  <si>
    <t>https://podminky.urs.cz/item/CS_URS_2024_01/993121111</t>
  </si>
  <si>
    <t>69</t>
  </si>
  <si>
    <t>993121119</t>
  </si>
  <si>
    <t>Příplatek k ceně dovozu a odvozu lešení prostorového lehkého ZKD 10 km přes 10 km</t>
  </si>
  <si>
    <t>-1082360470</t>
  </si>
  <si>
    <t>Dovoz a odvoz lešení včetně naložení a složení prostorového lehkého, na vzdálenost Příplatek k ceně za každých dalších i započatých 10 km přes 10 km</t>
  </si>
  <si>
    <t>https://podminky.urs.cz/item/CS_URS_2024_01/993121119</t>
  </si>
  <si>
    <t>"předpoklad dalších 10km"   10*295,531</t>
  </si>
  <si>
    <t>95</t>
  </si>
  <si>
    <t>Různé dokončovací konstrukce a práce pozemních staveb</t>
  </si>
  <si>
    <t>70</t>
  </si>
  <si>
    <t>952901111</t>
  </si>
  <si>
    <t>Vyčištění budov bytové a občanské výstavby při výšce podlaží do 4 m</t>
  </si>
  <si>
    <t>1270267742</t>
  </si>
  <si>
    <t>Vyčištění budov nebo objektů před předáním do užívání budov bytové nebo občanské výstavby, světlé výšky podlaží do 4 m</t>
  </si>
  <si>
    <t>https://podminky.urs.cz/item/CS_URS_2024_01/952901111</t>
  </si>
  <si>
    <t>"1.NP - v místě nového stropu"   (0,43+2,0+0,57)*(0,4+8,77+0,41)</t>
  </si>
  <si>
    <t>"2.NP - m.č.205 - 208"                     (0,43+8,75+0,4+4,91+0,15+2,32+0,34)*7,5</t>
  </si>
  <si>
    <t>71</t>
  </si>
  <si>
    <t>952902611</t>
  </si>
  <si>
    <t>Čištění budov vysátí prachu z ostatních ploch</t>
  </si>
  <si>
    <t>-1454209011</t>
  </si>
  <si>
    <t>Čištění budov při provádění oprav a udržovacích prací vysátím prachu z ostatních ploch</t>
  </si>
  <si>
    <t>https://podminky.urs.cz/item/CS_URS_2024_01/952902611</t>
  </si>
  <si>
    <t>72</t>
  </si>
  <si>
    <t>953943211</t>
  </si>
  <si>
    <t>Osazování hasicího přístroje</t>
  </si>
  <si>
    <t>576828584</t>
  </si>
  <si>
    <t>Osazování drobných kovových předmětů kotvených do stěny hasicího přístroje</t>
  </si>
  <si>
    <t>https://podminky.urs.cz/item/CS_URS_2024_01/953943211</t>
  </si>
  <si>
    <t>"nový hasící přístroj"   1</t>
  </si>
  <si>
    <t>73</t>
  </si>
  <si>
    <t>44932114</t>
  </si>
  <si>
    <t>přístroj hasicí ruční práškový PG 6 LE</t>
  </si>
  <si>
    <t>-2025708325</t>
  </si>
  <si>
    <t>74</t>
  </si>
  <si>
    <t>95394-01</t>
  </si>
  <si>
    <t>Demontáž, dočasné uložení a zpětná montáž stávajícího hasícího přístroje.</t>
  </si>
  <si>
    <t>350427344</t>
  </si>
  <si>
    <t>75</t>
  </si>
  <si>
    <t>95550-01</t>
  </si>
  <si>
    <t>Zhotovení, provozování a zpětná montáž protiprašné příčky v.do 3,8m vč.průchozího otvoru.</t>
  </si>
  <si>
    <t>1149984977</t>
  </si>
  <si>
    <t>"1.NP - chodba"   2*2,0*3,13</t>
  </si>
  <si>
    <t>"2.NP - m.č.201"  (3,0+2,35)*3,3</t>
  </si>
  <si>
    <t>96</t>
  </si>
  <si>
    <t>Bourání konstrukcí</t>
  </si>
  <si>
    <t>76</t>
  </si>
  <si>
    <t>762526811</t>
  </si>
  <si>
    <t>Demontáž podlah z dřevotřísky, překližky, sololitu tloušťky do 20 mm bez polštářů</t>
  </si>
  <si>
    <t>-1110964166</t>
  </si>
  <si>
    <t>Demontáž podlah z desek dřevotřískových, překližkových, sololitových tl. do 20 mm bez polštářů</t>
  </si>
  <si>
    <t>https://podminky.urs.cz/item/CS_URS_2024_01/762526811</t>
  </si>
  <si>
    <t>"dle výkresu č.502 - B/02"   24,75</t>
  </si>
  <si>
    <t>77</t>
  </si>
  <si>
    <t>764001821</t>
  </si>
  <si>
    <t>Demontáž krytiny ze svitků nebo tabulí do suti</t>
  </si>
  <si>
    <t>-637847773</t>
  </si>
  <si>
    <t>Demontáž klempířských konstrukcí krytiny ze svitků nebo tabulí do suti</t>
  </si>
  <si>
    <t>https://podminky.urs.cz/item/CS_URS_2024_01/764001821</t>
  </si>
  <si>
    <t>"dle výkresu č.502 - B/08,11,13"   8,75*(4,29+2,765)+7,53*0,45</t>
  </si>
  <si>
    <t>78</t>
  </si>
  <si>
    <t>764002841</t>
  </si>
  <si>
    <t>Demontáž oplechování horních ploch zdí a nadezdívek do suti</t>
  </si>
  <si>
    <t>1877749355</t>
  </si>
  <si>
    <t>Demontáž klempířských konstrukcí oplechování horních ploch zdí a nadezdívek do suti</t>
  </si>
  <si>
    <t>https://podminky.urs.cz/item/CS_URS_2024_01/764002841</t>
  </si>
  <si>
    <t>"dle výkresu č.502 - B/14"   7,49+0,53+8,705+8,19</t>
  </si>
  <si>
    <t>79</t>
  </si>
  <si>
    <t>764002851</t>
  </si>
  <si>
    <t>Demontáž oplechování parapetů do suti</t>
  </si>
  <si>
    <t>-567095524</t>
  </si>
  <si>
    <t>Demontáž klempířských konstrukcí oplechování parapetů do suti</t>
  </si>
  <si>
    <t>https://podminky.urs.cz/item/CS_URS_2024_01/764002851</t>
  </si>
  <si>
    <t>"dle výkresu č.502 - B/06"   2*2,35</t>
  </si>
  <si>
    <t>80</t>
  </si>
  <si>
    <t>764002871</t>
  </si>
  <si>
    <t>Demontáž lemování zdí do suti</t>
  </si>
  <si>
    <t>-1803542248</t>
  </si>
  <si>
    <t>Demontáž klempířských konstrukcí lemování zdí do suti</t>
  </si>
  <si>
    <t>https://podminky.urs.cz/item/CS_URS_2024_01/764002871</t>
  </si>
  <si>
    <t>"dle výkresu č.502 - B/08,11"   2*8,75+2*(4,29+2,765)</t>
  </si>
  <si>
    <t>81</t>
  </si>
  <si>
    <t>764004801</t>
  </si>
  <si>
    <t>Demontáž podokapního žlabu do suti</t>
  </si>
  <si>
    <t>575031765</t>
  </si>
  <si>
    <t>Demontáž klempířských konstrukcí žlabu podokapního do suti</t>
  </si>
  <si>
    <t>https://podminky.urs.cz/item/CS_URS_2024_01/764004801</t>
  </si>
  <si>
    <t>"dle výkresu č.502 - B/11,12,13"   2*8,75+7,53</t>
  </si>
  <si>
    <t>82</t>
  </si>
  <si>
    <t>764004841</t>
  </si>
  <si>
    <t>Demontáž háku do suti</t>
  </si>
  <si>
    <t>-699265377</t>
  </si>
  <si>
    <t>Demontáž klempířských konstrukcí háku do suti</t>
  </si>
  <si>
    <t>https://podminky.urs.cz/item/CS_URS_2024_01/764004841</t>
  </si>
  <si>
    <t>"dle výkresu č.502 - B/11,12"   2*10</t>
  </si>
  <si>
    <t>83</t>
  </si>
  <si>
    <t>764004861</t>
  </si>
  <si>
    <t>Demontáž svodu do suti</t>
  </si>
  <si>
    <t>-915198291</t>
  </si>
  <si>
    <t>Demontáž klempířských konstrukcí svodu do suti</t>
  </si>
  <si>
    <t>https://podminky.urs.cz/item/CS_URS_2024_01/764004861</t>
  </si>
  <si>
    <t>"dle výkresu č.502 - B/08,11,13"      4,92+1,3+1,3+2,5</t>
  </si>
  <si>
    <t>84</t>
  </si>
  <si>
    <t>766691811</t>
  </si>
  <si>
    <t>Demontáž parapetních desek dřevěných nebo plastových šířky do 300 mm</t>
  </si>
  <si>
    <t>1395350047</t>
  </si>
  <si>
    <t>Demontáž parapetních desek šířky do 300 mm</t>
  </si>
  <si>
    <t>https://podminky.urs.cz/item/CS_URS_2024_01/766691811</t>
  </si>
  <si>
    <t>85</t>
  </si>
  <si>
    <t>775511800</t>
  </si>
  <si>
    <t>Demontáž podlah vlysových lepených s lištami lepenými do suti</t>
  </si>
  <si>
    <t>-288856392</t>
  </si>
  <si>
    <t>Demontáž podlah vlysových do suti s lištami lepených</t>
  </si>
  <si>
    <t>https://podminky.urs.cz/item/CS_URS_2024_01/775511800</t>
  </si>
  <si>
    <t>"dle výkresu č.502 - B/03"   14,73</t>
  </si>
  <si>
    <t>86</t>
  </si>
  <si>
    <t>776201812</t>
  </si>
  <si>
    <t>Demontáž lepených povlakových podlah s podložkou ručně</t>
  </si>
  <si>
    <t>-1535963543</t>
  </si>
  <si>
    <t>Demontáž povlakových podlahovin lepených ručně s podložkou</t>
  </si>
  <si>
    <t>https://podminky.urs.cz/item/CS_URS_2024_01/776201812</t>
  </si>
  <si>
    <t>"dle výkresu č.502 - B/02, B/03"   14,73+24,75</t>
  </si>
  <si>
    <t>87</t>
  </si>
  <si>
    <t>962031132</t>
  </si>
  <si>
    <t>Bourání příček nebo přizdívek z cihel pálených tl do 100 mm</t>
  </si>
  <si>
    <t>-1707397521</t>
  </si>
  <si>
    <t>Bourání příček nebo přizdívek z cihel pálených plných nebo dutých, tl. do 100 mm</t>
  </si>
  <si>
    <t>https://podminky.urs.cz/item/CS_URS_2024_01/962031132</t>
  </si>
  <si>
    <t>"dle výkresu č.502 - B/04"   10,38*3,3-2*0,8*1,97</t>
  </si>
  <si>
    <t>88</t>
  </si>
  <si>
    <t>962032231</t>
  </si>
  <si>
    <t>Bourání zdiva z cihel pálených nebo vápenopískových na MV nebo MVC přes 1 m3</t>
  </si>
  <si>
    <t>-34348846</t>
  </si>
  <si>
    <t>Bourání zdiva nadzákladového z cihel pálených plných nebo lícových nebo vápenopískových, na maltu vápennou nebo vápenocementovou, objemu přes 1 m3</t>
  </si>
  <si>
    <t>https://podminky.urs.cz/item/CS_URS_2024_01/962032231</t>
  </si>
  <si>
    <t>"dle výkresu č.502 - B/01"   2,35*0,57*2,0</t>
  </si>
  <si>
    <t>"dtto - B/10"                             8,75*0,53*1,1-(2*1,2*0,86+3*1,4*0,86)*0,53</t>
  </si>
  <si>
    <t>89</t>
  </si>
  <si>
    <t>962081141</t>
  </si>
  <si>
    <t>Bourání příček ze skleněných tvárnic tl přes 100 do 150 mm</t>
  </si>
  <si>
    <t>-1892265031</t>
  </si>
  <si>
    <t>Bourání příček nebo přizdívek ze skleněných tvárnic, tl. přes 100 do 150 mm</t>
  </si>
  <si>
    <t>https://podminky.urs.cz/item/CS_URS_2024_01/962081141</t>
  </si>
  <si>
    <t>"dle výkresu č.502 - B/10"   2*1,2*0,86+3*1,4*0,86</t>
  </si>
  <si>
    <t>90</t>
  </si>
  <si>
    <t>963051113</t>
  </si>
  <si>
    <t>Bourání ŽB stropů deskových tl přes 80 mm</t>
  </si>
  <si>
    <t>880951899</t>
  </si>
  <si>
    <t>Bourání železobetonových stropů deskových, tl. přes 80 mm</t>
  </si>
  <si>
    <t>https://podminky.urs.cz/item/CS_URS_2024_01/963051113</t>
  </si>
  <si>
    <t>"dle výkresu č.502 - B/09"   8,75*(2,55*0,15+0,5*0,19)</t>
  </si>
  <si>
    <t>91</t>
  </si>
  <si>
    <t>965045113</t>
  </si>
  <si>
    <t>Bourání potěrů cementových nebo pískocementových tl do 50 mm pl přes 4 m2</t>
  </si>
  <si>
    <t>-722593646</t>
  </si>
  <si>
    <t>Bourání potěrů tl. do 50 mm cementových nebo pískocementových, plochy přes 4 m2</t>
  </si>
  <si>
    <t>https://podminky.urs.cz/item/CS_URS_2024_01/965045113</t>
  </si>
  <si>
    <t>"dle výkresu č.502, B/11, 12"   8,75*(4,505+0,2+0,3+2,0)</t>
  </si>
  <si>
    <t>92</t>
  </si>
  <si>
    <t>965082933</t>
  </si>
  <si>
    <t>Odstranění násypů pod podlahami tl do 200 mm pl přes 2 m2</t>
  </si>
  <si>
    <t>-766274171</t>
  </si>
  <si>
    <t>Odstranění násypu pod podlahami nebo ochranného násypu na střechách tl. do 200 mm, plochy přes 2 m2</t>
  </si>
  <si>
    <t>https://podminky.urs.cz/item/CS_URS_2024_01/965082933</t>
  </si>
  <si>
    <t>"dle výkresu č.502, B/11,12 - předpokládaný štěrkový násyp"   8,75*4,505*0,19/2+8,75*(0,2+0,3+2,0)*(0,15+0,2)/2</t>
  </si>
  <si>
    <t>93</t>
  </si>
  <si>
    <t>966031313</t>
  </si>
  <si>
    <t>Vybourání částí říms z cihel vyložených do 250 mm tl do 300 mm</t>
  </si>
  <si>
    <t>955133203</t>
  </si>
  <si>
    <t>Vybourání částí říms z cihel vyložených do 250 mm tl. do 300 mm</t>
  </si>
  <si>
    <t>https://podminky.urs.cz/item/CS_URS_2024_01/966031313</t>
  </si>
  <si>
    <t>"dle výresu č.502 - B/08, 12, 13"  2*8,75+7,525</t>
  </si>
  <si>
    <t>967031132</t>
  </si>
  <si>
    <t>Přisekání rovných ostění v cihelném zdivu na MV nebo MVC</t>
  </si>
  <si>
    <t>-237754546</t>
  </si>
  <si>
    <t>Přisekání (špicování) plošné nebo rovných ostění zdiva z cihel pálených rovných ostění, bez odstupu, po hrubém vybourání otvorů, na maltu vápennou nebo vápenocementovou</t>
  </si>
  <si>
    <t>https://podminky.urs.cz/item/CS_URS_2024_01/967031132</t>
  </si>
  <si>
    <t>"dle výkresu č.502 - B/01"   2*0,57*2,0</t>
  </si>
  <si>
    <t>"dle výkresu č.502 - B/07"   2*0,4*1,11</t>
  </si>
  <si>
    <t>968062377</t>
  </si>
  <si>
    <t>Vybourání dřevěných rámů oken zdvojených včetně křídel pl přes 4 m2</t>
  </si>
  <si>
    <t>-889680831</t>
  </si>
  <si>
    <t>Vybourání dřevěných rámů oken s křídly, dveřních zárubní, vrat, stěn, ostění nebo obkladů rámů oken s křídly zdvojených, plochy přes 4 m2</t>
  </si>
  <si>
    <t>https://podminky.urs.cz/item/CS_URS_2024_01/968062377</t>
  </si>
  <si>
    <t>"dle výkresu č.502 - B/06"   2*2,35*1,98</t>
  </si>
  <si>
    <t>968072455</t>
  </si>
  <si>
    <t>Vybourání kovových dveřních zárubní pl do 2 m2</t>
  </si>
  <si>
    <t>-2119363987</t>
  </si>
  <si>
    <t>Vybourání kovových rámů oken s křídly, dveřních zárubní, vrat, stěn, ostění nebo obkladů dveřních zárubní, plochy do 2 m2</t>
  </si>
  <si>
    <t>https://podminky.urs.cz/item/CS_URS_2024_01/968072455</t>
  </si>
  <si>
    <t>"dle výkresu č.502 - B/04"   2*0,8*1,97</t>
  </si>
  <si>
    <t>97</t>
  </si>
  <si>
    <t>971033361</t>
  </si>
  <si>
    <t>Vybourání otvorů ve zdivu cihelném pl do 0,09 m2 na MVC nebo MV tl do 600 mm</t>
  </si>
  <si>
    <t>820866504</t>
  </si>
  <si>
    <t>Vybourání otvorů ve zdivu základovém nebo nadzákladovém z cihel, tvárnic, příčkovek z cihel pálených na maltu vápennou nebo vápenocementovou plochy do 0,09 m2, tl. do 600 mm</t>
  </si>
  <si>
    <t>https://podminky.urs.cz/item/CS_URS_2024_01/971033361</t>
  </si>
  <si>
    <t>"dle výkresu č.502 - pro odvětrání m.č.207"   1</t>
  </si>
  <si>
    <t>98</t>
  </si>
  <si>
    <t>971033561</t>
  </si>
  <si>
    <t>Vybourání otvorů ve zdivu cihelném pl do 1 m2 na MVC nebo MV tl do 600 mm</t>
  </si>
  <si>
    <t>-1476067984</t>
  </si>
  <si>
    <t>Vybourání otvorů ve zdivu základovém nebo nadzákladovém z cihel, tvárnic, příčkovek z cihel pálených na maltu vápennou nebo vápenocementovou plochy do 1 m2, tl. do 600 mm</t>
  </si>
  <si>
    <t>https://podminky.urs.cz/item/CS_URS_2024_01/971033561</t>
  </si>
  <si>
    <t>"dle výkresu č.502 - B/07"   2,35*0,4*0,21</t>
  </si>
  <si>
    <t>99</t>
  </si>
  <si>
    <t>971033651</t>
  </si>
  <si>
    <t>Vybourání otvorů ve zdivu cihelném pl do 4 m2 na MVC nebo MV tl do 600 mm</t>
  </si>
  <si>
    <t>2042535077</t>
  </si>
  <si>
    <t>Vybourání otvorů ve zdivu základovém nebo nadzákladovém z cihel, tvárnic, příčkovek z cihel pálených na maltu vápennou nebo vápenocementovou plochy do 4 m2, tl. do 600 mm</t>
  </si>
  <si>
    <t>https://podminky.urs.cz/item/CS_URS_2024_01/971033651</t>
  </si>
  <si>
    <t>"dle výkresu č.502 - B/07"   1,5*0,4*1,11</t>
  </si>
  <si>
    <t>100</t>
  </si>
  <si>
    <t>974031154</t>
  </si>
  <si>
    <t>Vysekání rýh ve zdivu cihelném hl do 100 mm š do 150 mm</t>
  </si>
  <si>
    <t>1353654501</t>
  </si>
  <si>
    <t>Vysekání rýh ve zdivu cihelném na maltu vápennou nebo vápenocementovou do hl. 100 mm a šířky do 150 mm</t>
  </si>
  <si>
    <t>https://podminky.urs.cz/item/CS_URS_2024_01/974031154</t>
  </si>
  <si>
    <t>"pro novou stropní desku 03"   2*8,75</t>
  </si>
  <si>
    <t>101</t>
  </si>
  <si>
    <t>974031664</t>
  </si>
  <si>
    <t>Vysekání rýh ve zdivu cihelném pro vtahování nosníků hl do 150 mm v do 150 mm</t>
  </si>
  <si>
    <t>602299085</t>
  </si>
  <si>
    <t>Vysekání rýh ve zdivu cihelném na maltu vápennou nebo vápenocementovou pro vtahování nosníků do zdí, před vybouráním otvoru do hl. 150 mm, při v. nosníku do 150 mm</t>
  </si>
  <si>
    <t>https://podminky.urs.cz/item/CS_URS_2024_01/974031664</t>
  </si>
  <si>
    <t>"dle výkresu č.502 - překlad 01, IPE 140 dl.2,65"   (3+2)*2,65</t>
  </si>
  <si>
    <t>102</t>
  </si>
  <si>
    <t>978013141</t>
  </si>
  <si>
    <t>Otlučení (osekání) vnitřní vápenné nebo vápenocementové omítky stěn v rozsahu přes 10 do 30 %</t>
  </si>
  <si>
    <t>1736112273</t>
  </si>
  <si>
    <t>Otlučení vápenných nebo vápenocementových omítek vnitřních ploch stěn s vyškrabáním spar, s očištěním zdiva, v rozsahu přes 10 do 30 %</t>
  </si>
  <si>
    <t>https://podminky.urs.cz/item/CS_URS_2024_01/978013141</t>
  </si>
  <si>
    <t>103</t>
  </si>
  <si>
    <t>978013161</t>
  </si>
  <si>
    <t>Otlučení (osekání) vnitřní vápenné nebo vápenocementové omítky stěn v rozsahu přes 30 do 50 %</t>
  </si>
  <si>
    <t>905516605</t>
  </si>
  <si>
    <t>Otlučení vápenných nebo vápenocementových omítek vnitřních ploch stěn s vyškrabáním spar, s očištěním zdiva, v rozsahu přes 30 do 50 %</t>
  </si>
  <si>
    <t>https://podminky.urs.cz/item/CS_URS_2024_01/978013161</t>
  </si>
  <si>
    <t>997</t>
  </si>
  <si>
    <t>Přesun sutě</t>
  </si>
  <si>
    <t>104</t>
  </si>
  <si>
    <t>997013501</t>
  </si>
  <si>
    <t>Odvoz suti a vybouraných hmot na skládku nebo meziskládku do 1 km se složením</t>
  </si>
  <si>
    <t>-501978665</t>
  </si>
  <si>
    <t>Odvoz suti a vybouraných hmot na skládku nebo meziskládku se složením, na vzdálenost do 1 km</t>
  </si>
  <si>
    <t>https://podminky.urs.cz/item/CS_URS_2024_01/997013501</t>
  </si>
  <si>
    <t>105</t>
  </si>
  <si>
    <t>997013509</t>
  </si>
  <si>
    <t>Příplatek k odvozu suti a vybouraných hmot na skládku ZKD 1 km přes 1 km</t>
  </si>
  <si>
    <t>180062143</t>
  </si>
  <si>
    <t>Odvoz suti a vybouraných hmot na skládku nebo meziskládku se složením, na vzdálenost Příplatek k ceně za každý další započatý 1 km přes 1 km</t>
  </si>
  <si>
    <t>https://podminky.urs.cz/item/CS_URS_2024_01/997013509</t>
  </si>
  <si>
    <t>"odvoz suti do 20 km"   (20-1)*50,786</t>
  </si>
  <si>
    <t>106</t>
  </si>
  <si>
    <t>997013602</t>
  </si>
  <si>
    <t>Poplatek za uložení na skládce (skládkovné) stavebního odpadu železobetonového kód odpadu 17 01 01</t>
  </si>
  <si>
    <t>-1874702167</t>
  </si>
  <si>
    <t>Poplatek za uložení stavebního odpadu na skládce (skládkovné) z armovaného betonu zatříděného do Katalogu odpadů pod kódem 17 01 01</t>
  </si>
  <si>
    <t>https://podminky.urs.cz/item/CS_URS_2024_01/997013602</t>
  </si>
  <si>
    <t>"dle kap.96"   10,027</t>
  </si>
  <si>
    <t>107</t>
  </si>
  <si>
    <t>997013631</t>
  </si>
  <si>
    <t>Poplatek za uložení na skládce (skládkovné) stavebního odpadu směsného kód odpadu 17 09 04</t>
  </si>
  <si>
    <t>87318541</t>
  </si>
  <si>
    <t>Poplatek za uložení stavebního odpadu na skládce (skládkovné) směsného stavebního a demoličního zatříděného do Katalogu odpadů pod kódem 17 09 04</t>
  </si>
  <si>
    <t>https://podminky.urs.cz/item/CS_URS_2024_01/997013631</t>
  </si>
  <si>
    <t>"dle kap.96"   50,786-(10,027+0,79+1,111+0,118)</t>
  </si>
  <si>
    <t>108</t>
  </si>
  <si>
    <t>99701363a</t>
  </si>
  <si>
    <t>Výtěžnost kovového odpadu za uložení ve sběrných surovinách</t>
  </si>
  <si>
    <t>2070482521</t>
  </si>
  <si>
    <t>"dle kap.96"   0,79</t>
  </si>
  <si>
    <t>109</t>
  </si>
  <si>
    <t>997013811</t>
  </si>
  <si>
    <t>Poplatek za uložení na skládce (skládkovné) stavebního odpadu dřevěného kód odpadu 17 02 01</t>
  </si>
  <si>
    <t>-8453718</t>
  </si>
  <si>
    <t>Poplatek za uložení stavebního odpadu na skládce (skládkovné) dřevěného zatříděného do Katalogu odpadů pod kódem 17 02 01</t>
  </si>
  <si>
    <t>https://podminky.urs.cz/item/CS_URS_2024_01/997013811</t>
  </si>
  <si>
    <t>"dle kap.96"   0,743+0,368</t>
  </si>
  <si>
    <t>110</t>
  </si>
  <si>
    <t>997013813</t>
  </si>
  <si>
    <t>Poplatek za uložení na skládce (skládkovné) stavebního odpadu z plastických hmot kód odpadu 17 02 03</t>
  </si>
  <si>
    <t>1858926257</t>
  </si>
  <si>
    <t>Poplatek za uložení stavebního odpadu na skládce (skládkovné) z plastických hmot zatříděného do Katalogu odpadů pod kódem 17 02 03</t>
  </si>
  <si>
    <t>https://podminky.urs.cz/item/CS_URS_2024_01/997013813</t>
  </si>
  <si>
    <t>"dle kap.96"   0,118</t>
  </si>
  <si>
    <t>998</t>
  </si>
  <si>
    <t>Přesun hmot</t>
  </si>
  <si>
    <t>111</t>
  </si>
  <si>
    <t>998011009</t>
  </si>
  <si>
    <t>Přesun hmot pro budovy zděné s omezením mechanizace pro budovy v přes 6 do 12 m</t>
  </si>
  <si>
    <t>-1767219771</t>
  </si>
  <si>
    <t>Přesun hmot pro budovy občanské výstavby, bydlení, výrobu a služby s nosnou svislou konstrukcí zděnou z cihel, tvárnic nebo kamene vodorovná dopravní vzdálenost do 100 m s omezením mechanizace pro budovy výšky přes 6 do 12 m</t>
  </si>
  <si>
    <t>https://podminky.urs.cz/item/CS_URS_2024_01/998011009</t>
  </si>
  <si>
    <t>PSV</t>
  </si>
  <si>
    <t>Práce a dodávky PSV</t>
  </si>
  <si>
    <t>712</t>
  </si>
  <si>
    <t>Povlakové krytiny</t>
  </si>
  <si>
    <t>112</t>
  </si>
  <si>
    <t>71230-01</t>
  </si>
  <si>
    <t>Dod+mtž hydroizolační vrstvy střechy z folie  z měkčeného PVC s PES výztužnou vložkou tl.1,5mm, mechanicky kotvená, b. šedá. Vše vč.spoj.a kotevního materiálu a všech doplňků (klíny z minerál.vlny, lišty atp.). Výměra je rozvinutá plocha vč.vytažení na sv</t>
  </si>
  <si>
    <t>-929993960</t>
  </si>
  <si>
    <t xml:space="preserve">Dod+mtž hydroizolační vrstvy střechy z folie z měkčeného PVC s PES výztužnou vložkou tl.1,5mm, mechanicky kotvená, b. šedá. Vše vč.spoj.a kotevního materiálu a všech doplňků (klíny z minerál.vlny, lišty atp.). Výměra je rozvinutá plocha vč.vytažení na svislé kce. Mtž.je na plochou střechu ze sendvič.panelů. </t>
  </si>
  <si>
    <t>"skladba S3"   8,75*(0,15+0,25+7,25+0,2+0,3)+2*7,25*0,2</t>
  </si>
  <si>
    <t>113</t>
  </si>
  <si>
    <t>712363373a</t>
  </si>
  <si>
    <t>Povlakové krytiny střech do 10° z tvarovaných poplastovaných lišt délky 2 m přítlačná lišta rš 100 mm</t>
  </si>
  <si>
    <t>175421569</t>
  </si>
  <si>
    <t>Povlakové krytiny střech plochých do 10° z tvarovaných poplastovaných lišt pro mPVC přítlačná lišta rš 100 mm</t>
  </si>
  <si>
    <t>https://podminky.urs.cz/item/CS_URS_2024_01/712363373a</t>
  </si>
  <si>
    <t>"K/09"   7,15</t>
  </si>
  <si>
    <t>114</t>
  </si>
  <si>
    <t>998712112</t>
  </si>
  <si>
    <t>Přesun hmot tonážní pro krytiny povlakové s omezením mechanizace v objektech v přes 6 do 12 m</t>
  </si>
  <si>
    <t>471305613</t>
  </si>
  <si>
    <t>Přesun hmot pro povlakové krytiny stanovený z hmotnosti přesunovaného materiálu vodorovná dopravní vzdálenost do 50 m s omezením mechanizace v objektech výšky přes 6 do 12 m</t>
  </si>
  <si>
    <t>https://podminky.urs.cz/item/CS_URS_2024_01/998712112</t>
  </si>
  <si>
    <t>713</t>
  </si>
  <si>
    <t>Izolace tepelné</t>
  </si>
  <si>
    <t>115</t>
  </si>
  <si>
    <t>713121111</t>
  </si>
  <si>
    <t>Montáž izolace tepelné podlah volně kladenými rohožemi, pásy, dílci, deskami 1 vrstva</t>
  </si>
  <si>
    <t>-751053042</t>
  </si>
  <si>
    <t>Montáž tepelné izolace podlah rohožemi, pásy, deskami, dílci, bloky (izolační materiál ve specifikaci) kladenými volně jednovrstvá</t>
  </si>
  <si>
    <t>https://podminky.urs.cz/item/CS_URS_2024_01/713121111</t>
  </si>
  <si>
    <t>116</t>
  </si>
  <si>
    <t>28375907</t>
  </si>
  <si>
    <t>deska EPS 150 pro konstrukce s vysokým zatížením λ=0,035 tl 30mm</t>
  </si>
  <si>
    <t>1080619951</t>
  </si>
  <si>
    <t>"ztratné počítáno 5%"   56,88*1,05</t>
  </si>
  <si>
    <t>117</t>
  </si>
  <si>
    <t>998713112</t>
  </si>
  <si>
    <t>Přesun hmot tonážní pro izolace tepelné s omezením mechanizace v objektech v přes 6 do 12 m</t>
  </si>
  <si>
    <t>1550425120</t>
  </si>
  <si>
    <t>Přesun hmot pro izolace tepelné stanovený z hmotnosti přesunovaného materiálu vodorovná dopravní vzdálenost do 50 m s omezením mechanizace v objektech výšky přes 6 m do 12 m</t>
  </si>
  <si>
    <t>https://podminky.urs.cz/item/CS_URS_2024_01/998713112</t>
  </si>
  <si>
    <t>720</t>
  </si>
  <si>
    <t>Zdravotechnika</t>
  </si>
  <si>
    <t>118</t>
  </si>
  <si>
    <t>01zti</t>
  </si>
  <si>
    <t>Dod+mtž ZTI - viz. samostatný rozpočet</t>
  </si>
  <si>
    <t>soub</t>
  </si>
  <si>
    <t>-1960197535</t>
  </si>
  <si>
    <t>730</t>
  </si>
  <si>
    <t>Ústřední vytápění</t>
  </si>
  <si>
    <t>119</t>
  </si>
  <si>
    <t>01út</t>
  </si>
  <si>
    <t>Dod+mtž ÚT - viz. samostatný rozpočet</t>
  </si>
  <si>
    <t>-2125555762</t>
  </si>
  <si>
    <t>762</t>
  </si>
  <si>
    <t>Konstrukce tesařské</t>
  </si>
  <si>
    <t>120</t>
  </si>
  <si>
    <t>76236131a</t>
  </si>
  <si>
    <t>Konstrukční a vyrovnávací vrstva pod klempířské prvky (atiky) z desek voděodolné překližky tl 18 mm</t>
  </si>
  <si>
    <t>179245517</t>
  </si>
  <si>
    <t>Konstrukční vrstva pod klempířské prvky pro oplechování horních ploch zdí a nadezdívek (atik) z desek voděodolné překližky šroubovaných do podkladu, tloušťky desky 18 mm</t>
  </si>
  <si>
    <t>"pod KL/07"   7,53*0,3</t>
  </si>
  <si>
    <t>"pod KL/13"   8,19*0,35</t>
  </si>
  <si>
    <t>121</t>
  </si>
  <si>
    <t>762395000</t>
  </si>
  <si>
    <t>Spojovací prostředky krovů, bednění, laťování, nadstřešních konstrukcí</t>
  </si>
  <si>
    <t>802505166</t>
  </si>
  <si>
    <t>Spojovací prostředky krovů, bednění a laťování, nadstřešních konstrukcí svorníky, prkna, hřebíky, pásová ocel, vruty</t>
  </si>
  <si>
    <t>https://podminky.urs.cz/item/CS_URS_2024_01/762395000</t>
  </si>
  <si>
    <t>"pod KL/07"   7,53*0,3*0,018</t>
  </si>
  <si>
    <t>"pod KL/13"   8,19*0,35*0,018</t>
  </si>
  <si>
    <t>122</t>
  </si>
  <si>
    <t>998762112</t>
  </si>
  <si>
    <t>Přesun hmot tonážní pro kce tesařské s omezením mechanizace v objektech v přes 6 do 12 m</t>
  </si>
  <si>
    <t>808911707</t>
  </si>
  <si>
    <t>Přesun hmot pro konstrukce tesařské stanovený z hmotnosti přesunovaného materiálu vodorovná dopravní vzdálenost do 50 m s omezením mechanizace v objektech výšky přes 6 do 12 m</t>
  </si>
  <si>
    <t>https://podminky.urs.cz/item/CS_URS_2024_01/998762112</t>
  </si>
  <si>
    <t>763</t>
  </si>
  <si>
    <t>Konstrukce suché výstavby</t>
  </si>
  <si>
    <t>123</t>
  </si>
  <si>
    <t>763111417</t>
  </si>
  <si>
    <t>SDK příčka tl 150 mm profil CW+UW 100 desky 2xA 12,5 s izolací EI 60 Rw do 56 dB</t>
  </si>
  <si>
    <t>-1417957143</t>
  </si>
  <si>
    <t>Příčka ze sádrokartonových desek s nosnou konstrukcí z jednoduchých ocelových profilů UW, CW dvojitě opláštěná deskami standardními A tl. 2 x 12,5 mm s izolací, EI 60, příčka tl. 150 mm, profil 100, Rw do 56 dB</t>
  </si>
  <si>
    <t>https://podminky.urs.cz/item/CS_URS_2024_01/763111417</t>
  </si>
  <si>
    <t>"m.č.205 - 207"   (4,91+0,15+2,32+3,0+3,31)*3,4</t>
  </si>
  <si>
    <t>124</t>
  </si>
  <si>
    <t>763111717</t>
  </si>
  <si>
    <t>SDK příčka základní penetrační nátěr (oboustranně)</t>
  </si>
  <si>
    <t>154558855</t>
  </si>
  <si>
    <t>Příčka ze sádrokartonových desek ostatní konstrukce a práce na příčkách ze sádrokartonových desek základní penetrační nátěr (oboustranný)</t>
  </si>
  <si>
    <t>https://podminky.urs.cz/item/CS_URS_2024_01/763111717</t>
  </si>
  <si>
    <t>125</t>
  </si>
  <si>
    <t>763121458</t>
  </si>
  <si>
    <t>SDK stěna předsazená tl 112,5 mm profil CW+UW 100 deska s vysokou mechanickou odolností 1xDFRIH2 12,5 s izolací EI 30 Rw do 15 dB</t>
  </si>
  <si>
    <t>-2146813670</t>
  </si>
  <si>
    <t>Stěna předsazená ze sádrokartonových desek s nosnou konstrukcí z ocelových profilů CW, UW jednoduše opláštěná deskou vysokopevnostní protipožární impregnovanou s vysokou mechanickou odolností DFRIH2 tl. 12,5 mm s izolací, EI 30, Rw do 15 dB, stěna tl. 112,5 mm, profil 100</t>
  </si>
  <si>
    <t>https://podminky.urs.cz/item/CS_URS_2024_01/763121458</t>
  </si>
  <si>
    <t>"m.č.208 - skladba S1"   8,75*3,8+2*2*(2,35+2,0)*0,17-2*2,35*2,0</t>
  </si>
  <si>
    <t>126</t>
  </si>
  <si>
    <t>763121714</t>
  </si>
  <si>
    <t>SDK stěna předsazená základní penetrační nátěr</t>
  </si>
  <si>
    <t>1223653637</t>
  </si>
  <si>
    <t>Stěna předsazená ze sádrokartonových desek ostatní konstrukce a práce na předsazených stěnách ze sádrokartonových desek základní penetrační nátěr</t>
  </si>
  <si>
    <t>https://podminky.urs.cz/item/CS_URS_2024_01/763121714</t>
  </si>
  <si>
    <t>127</t>
  </si>
  <si>
    <t>763130-01</t>
  </si>
  <si>
    <t>*Dod+mtž kazetového SDK podhledu akustického vč.nosného roštu. Desky 600x600mm a tl.8mm s kulatými symetricky uspořádanými otvory prům.5mm (podíl děrované plochy 19%), na rub.straně vybavený akusticky účinnou netkanou textílií. Povrch vysoce kvalitní akry</t>
  </si>
  <si>
    <t>-1975962282</t>
  </si>
  <si>
    <t>Dod+mtž kazetového SDK podhledu akustického vč.nosného roštu. Desky 600x600mm a tl.8mm s kulatými symetricky uspořádanými otvory prům.5mm (podíl děrované plochy 19%), na rub.straně vybavený akusticky účinnou netkanou textílií. Povrch vysoce kvalitní akrylátový nátěr b.bílé s odrazivostí světla 70%. Třída reakce na oheň A2-s1,d0. Vše vč.spoj.a kotevního materiálu, prostupů pro světla a všech syst.doplňků. Bližší popis a schéma viz výkres č.505.</t>
  </si>
  <si>
    <t>"m.č.208"   56,68</t>
  </si>
  <si>
    <t>128</t>
  </si>
  <si>
    <t>763131-01</t>
  </si>
  <si>
    <t>*SDK perforovaného akustického podhledu bezespárého s vysokou pohltivostí zvuku na kovové podkonstrukci z CD profilů do plochy be viditelných spár mezi deskami. Desky roz.1200x1200x12,5mm s kolmou přebroušenou penetrovanou hranou, děrování pravidelné 12x1</t>
  </si>
  <si>
    <t>548581224</t>
  </si>
  <si>
    <t>SDK perforovaného akustického podhledu bezespárého s vysokou pohltivostí zvuku na kovové podkonstrukci z CD profilů do plochy be viditelných spár mezi deskami. Desky roz.1200x1200x12,5mm s kolmou přebroušenou penetrovanou hranou, děrování pravidelné 12x12mm s podílem děrované plochy 23%. Třída reakce na oheň A2-s1,d0. Vše vč.spoj.a kotevního materiálu, prostupů pro světla a všech syst.doplňků. Bližší popis a schéma viz výkres č.505.</t>
  </si>
  <si>
    <t>"m.č.207"   11,25</t>
  </si>
  <si>
    <t>129</t>
  </si>
  <si>
    <t>763131-02</t>
  </si>
  <si>
    <t>*SDK perforovaného akustického podhledu na stěnách pod podhledem bezespárého s vysokou pohltivostí zvuku na kovové podkonstrukci z CD profilů do plochy be viditelných spár mezi deskami. Desky roz.1200x1200x12,5mm s kolmou přebroušenou penetrovanou hranou,</t>
  </si>
  <si>
    <t>1988799875</t>
  </si>
  <si>
    <t>SDK perforovaného akustického podhledu na stěnách pod podhledem bezespárého s vysokou pohltivostí zvuku na kovové podkonstrukci z CD profilů do plochy be viditelných spár mezi deskami. Desky roz.1200x1200x12,5mm s kolmou přebroušenou penetrovanou hranou, děrování pravidelné 12x12mm s podílem děrované plochy 23%. Třída reakce na oheň A2-s1,d0. Vše vč.spoj.a kotevního materiálu, prostupů pro světla a všech syst.doplňků. Bližší popis a schéma viz výkres č.505.</t>
  </si>
  <si>
    <t>"m.č.207 a 208"   ((3,31+3,4+3,31)+8,75)*1,0</t>
  </si>
  <si>
    <t>130</t>
  </si>
  <si>
    <t>763131411</t>
  </si>
  <si>
    <t>SDK podhled desky 1xA 12,5 bez izolace dvouvrstvá spodní kce profil CD+UD</t>
  </si>
  <si>
    <t>-1537512779</t>
  </si>
  <si>
    <t>Podhled ze sádrokartonových desek dvouvrstvá zavěšená spodní konstrukce z ocelových profilů CD, UD jednoduše opláštěná deskou standardní A, tl. 12,5 mm, bez izolace</t>
  </si>
  <si>
    <t>https://podminky.urs.cz/item/CS_URS_2024_01/763131411</t>
  </si>
  <si>
    <t>"m.č.205 a 206"   17,43+12,63</t>
  </si>
  <si>
    <t>131</t>
  </si>
  <si>
    <t>763131714</t>
  </si>
  <si>
    <t>SDK podhled základní penetrační nátěr</t>
  </si>
  <si>
    <t>33894985</t>
  </si>
  <si>
    <t>Podhled ze sádrokartonových desek ostatní práce a konstrukce na podhledech ze sádrokartonových desek základní penetrační nátěr</t>
  </si>
  <si>
    <t>https://podminky.urs.cz/item/CS_URS_2024_01/763131714</t>
  </si>
  <si>
    <t>132</t>
  </si>
  <si>
    <t>763131752</t>
  </si>
  <si>
    <t>Montáž jedné vrstvy tepelné izolace do SDK podhledu</t>
  </si>
  <si>
    <t>305522802</t>
  </si>
  <si>
    <t>Podhled ze sádrokartonových desek ostatní práce a konstrukce na podhledech ze sádrokartonových desek montáž jedné vrstvy tepelné izolace</t>
  </si>
  <si>
    <t>https://podminky.urs.cz/item/CS_URS_2024_01/763131752</t>
  </si>
  <si>
    <t>"m.č.207, 208"            11,25+56,68</t>
  </si>
  <si>
    <t>"dtto - na stěnách"   ((3,31+3,4+3,31)+8,75)*1,0</t>
  </si>
  <si>
    <t>133</t>
  </si>
  <si>
    <t>63150966</t>
  </si>
  <si>
    <t>role akustická a tepelně izolační ze skelných vláken tl 50mm</t>
  </si>
  <si>
    <t>-545113796</t>
  </si>
  <si>
    <t>"dle montáže - 5% na ztratné"   86,7*1,05</t>
  </si>
  <si>
    <t>134</t>
  </si>
  <si>
    <t>763172378</t>
  </si>
  <si>
    <t>Montáž dvířek revizních jednoplášťových SDK kcí ostatních vel. do 0,5 m2 pro podhledy</t>
  </si>
  <si>
    <t>584179355</t>
  </si>
  <si>
    <t>Montáž dvířek pro konstrukce ze sádrokartonových desek revizních jednoplášťových pro podhledy ostatních velikostí do 0,5 m2</t>
  </si>
  <si>
    <t>https://podminky.urs.cz/item/CS_URS_2024_01/763172378</t>
  </si>
  <si>
    <t>"m.č.207"   1</t>
  </si>
  <si>
    <t>135</t>
  </si>
  <si>
    <t>59030753</t>
  </si>
  <si>
    <t>dvířka revizní jednokřídlá s automatickým zámkem 400x600mm</t>
  </si>
  <si>
    <t>-1997719682</t>
  </si>
  <si>
    <t>136</t>
  </si>
  <si>
    <t>763173111</t>
  </si>
  <si>
    <t>Montáž úchytu pro umyvadlo v SDK kci</t>
  </si>
  <si>
    <t>1007667597</t>
  </si>
  <si>
    <t>Montáž nosičů zařizovacích předmětů pro konstrukce ze sádrokartonových desek úchytu pro umyvadlo</t>
  </si>
  <si>
    <t>https://podminky.urs.cz/item/CS_URS_2024_01/763173111</t>
  </si>
  <si>
    <t>"m.č.206"   1</t>
  </si>
  <si>
    <t>137</t>
  </si>
  <si>
    <t>59030729</t>
  </si>
  <si>
    <t>konstrukce pro uchycení umyvadla s nástěnnými bateriemi osová rozteč CW profilů 450-625mm</t>
  </si>
  <si>
    <t>-352965106</t>
  </si>
  <si>
    <t>138</t>
  </si>
  <si>
    <t>763181311</t>
  </si>
  <si>
    <t>Montáž jednokřídlové kovové zárubně do SDK příčky</t>
  </si>
  <si>
    <t>1827083097</t>
  </si>
  <si>
    <t>Výplně otvorů konstrukcí ze sádrokartonových desek montáž zárubně kovové s konstrukcí jednokřídlové</t>
  </si>
  <si>
    <t>https://podminky.urs.cz/item/CS_URS_2024_01/763181311</t>
  </si>
  <si>
    <t>139</t>
  </si>
  <si>
    <t>55331595</t>
  </si>
  <si>
    <t>zárubeň jednokřídlá ocelová pro sádrokartonové příčky tl stěny 110-150mm rozměru 800/1970, 2100mm</t>
  </si>
  <si>
    <t>-737825997</t>
  </si>
  <si>
    <t>"dveře D/201.1, 201.2, 201.5"   1+1+1</t>
  </si>
  <si>
    <t>140</t>
  </si>
  <si>
    <t>998763322</t>
  </si>
  <si>
    <t>Přesun hmot tonážní pro konstrukce montované z desek s omezením mechanizace v objektech v přes 6 do 12 m</t>
  </si>
  <si>
    <t>-1855474508</t>
  </si>
  <si>
    <t>Přesun hmot pro konstrukce montované z desek sádrokartonových, sádrovláknitých, cementovláknitých nebo cementových stanovený z hmotnosti přesunovaného materiálu vodorovná dopravní vzdálenost do 50 m s omezením mechanizace v objektech výšky přes 6 do 12 m</t>
  </si>
  <si>
    <t>https://podminky.urs.cz/item/CS_URS_2024_01/998763322</t>
  </si>
  <si>
    <t>764</t>
  </si>
  <si>
    <t>Konstrukce klempířské</t>
  </si>
  <si>
    <t>141</t>
  </si>
  <si>
    <t>764212633</t>
  </si>
  <si>
    <t>Oplechování štítu závětrnou lištou z Pz s povrchovou úpravou rš 250 mm</t>
  </si>
  <si>
    <t>95580687</t>
  </si>
  <si>
    <t>Oplechování střešních prvků z pozinkovaného plechu s povrchovou úpravou štítu závětrnou lištou rš 250 mm</t>
  </si>
  <si>
    <t>https://podminky.urs.cz/item/CS_URS_2024_01/764212633</t>
  </si>
  <si>
    <t>"K/07"   17,01</t>
  </si>
  <si>
    <t>142</t>
  </si>
  <si>
    <t>764212663</t>
  </si>
  <si>
    <t>Oplechování rovné okapové hrany z Pz s povrchovou úpravou rš 250 mm</t>
  </si>
  <si>
    <t>-1651519302</t>
  </si>
  <si>
    <t>Oplechování střešních prvků z pozinkovaného plechu s povrchovou úpravou okapu střechy rovné okapovým plechem rš 250 mm</t>
  </si>
  <si>
    <t>https://podminky.urs.cz/item/CS_URS_2024_01/764212663</t>
  </si>
  <si>
    <t>"K/08"   7,53</t>
  </si>
  <si>
    <t>143</t>
  </si>
  <si>
    <t>764214606</t>
  </si>
  <si>
    <t>Oplechování horních ploch a atik bez rohů z Pz s povrch úpravou mechanicky kotvené rš 500 mm</t>
  </si>
  <si>
    <t>-333430875</t>
  </si>
  <si>
    <t>Oplechování horních ploch zdí a nadezdívek (atik) z pozinkovaného plechu s povrchovou úpravou mechanicky kotvené rš 500 mm</t>
  </si>
  <si>
    <t>https://podminky.urs.cz/item/CS_URS_2024_01/764214606</t>
  </si>
  <si>
    <t>"KL/13"   8,19</t>
  </si>
  <si>
    <t>144</t>
  </si>
  <si>
    <t>764216606</t>
  </si>
  <si>
    <t>Oplechování rovných parapetů mechanicky kotvené z Pz s povrchovou úpravou rš 500 mm</t>
  </si>
  <si>
    <t>-1164110045</t>
  </si>
  <si>
    <t>Oplechování parapetů z pozinkovaného plechu s povrchovou úpravou rovných mechanicky kotvené, bez rohů rš 500 mm</t>
  </si>
  <si>
    <t>https://podminky.urs.cz/item/CS_URS_2024_01/764216606</t>
  </si>
  <si>
    <t>"KL/206"   2,35</t>
  </si>
  <si>
    <t>145</t>
  </si>
  <si>
    <t>764511643</t>
  </si>
  <si>
    <t>Kotlík oválný (trychtýřový) pro podokapní žlaby z Pz s povrchovou úpravou 330/120 mm</t>
  </si>
  <si>
    <t>461784777</t>
  </si>
  <si>
    <t>Žlab podokapní z pozinkovaného plechu s povrchovou úpravou včetně háků a čel kotlík oválný (trychtýřový), rš žlabu/průměr svodu 330/120 mm</t>
  </si>
  <si>
    <t>https://podminky.urs.cz/item/CS_URS_2024_01/764511643</t>
  </si>
  <si>
    <t>"KL/12"   1</t>
  </si>
  <si>
    <t>146</t>
  </si>
  <si>
    <t>76451166a</t>
  </si>
  <si>
    <t>Kotlík sběrný atyp z pozinkovaného plechu s povrchovou úpravou včetně háků a čel roz 240x240x330mm</t>
  </si>
  <si>
    <t>-543990517</t>
  </si>
  <si>
    <t>"K/10, 11"   1+1</t>
  </si>
  <si>
    <t>147</t>
  </si>
  <si>
    <t>764518623</t>
  </si>
  <si>
    <t>Svody kruhové včetně objímek, kolen, odskoků z Pz s povrchovou úpravou průměru 120 mm</t>
  </si>
  <si>
    <t>57818462</t>
  </si>
  <si>
    <t>Svod z pozinkovaného plechu s upraveným povrchem včetně objímek, kolen a odskoků kruhový, průměru 120 mm</t>
  </si>
  <si>
    <t>https://podminky.urs.cz/item/CS_URS_2024_01/764518623</t>
  </si>
  <si>
    <t>"KL/12"   4,25</t>
  </si>
  <si>
    <t>148</t>
  </si>
  <si>
    <t>76490-OST/1</t>
  </si>
  <si>
    <t>1657679549</t>
  </si>
  <si>
    <t>Dod+mtž bezpečnostního přepadu prům.125mm z PVC manžety, celk.dékla 310mm. Vše vč.spoj.a kotevního materiálu.</t>
  </si>
  <si>
    <t>149</t>
  </si>
  <si>
    <t>76490-OST/2</t>
  </si>
  <si>
    <t>319698642</t>
  </si>
  <si>
    <t>Dod+mtž kulatého chrliče s integrovanou PVC manžetou prům.160mm, celková délka 670mm. Vše vč.spoj.a kotevního materiálu.</t>
  </si>
  <si>
    <t>150</t>
  </si>
  <si>
    <t>998764112</t>
  </si>
  <si>
    <t>Přesun hmot tonážní pro konstrukce klempířské s omezením mechanizace v objektech v přes 6 do 12 m</t>
  </si>
  <si>
    <t>155510258</t>
  </si>
  <si>
    <t>Přesun hmot pro konstrukce klempířské stanovený z hmotnosti přesunovaného materiálu vodorovná dopravní vzdálenost do 50 m s omezením mechanizace v objektech výšky přes 6 do 12 m</t>
  </si>
  <si>
    <t>https://podminky.urs.cz/item/CS_URS_2024_01/998764112</t>
  </si>
  <si>
    <t>766</t>
  </si>
  <si>
    <t>Konstrukce truhlářské</t>
  </si>
  <si>
    <t>151</t>
  </si>
  <si>
    <t>76619-01</t>
  </si>
  <si>
    <t>*O/206 - Dod+mtž exteriérového okna plastového roz.2350x2000mm, děleného v rastru 4x2, spodní řada oken otev/vyklápěcí a horní řada pouze otevíravá. Bezp.izolační dvojsklo, Uw=1,1W/m2K. Barva int-bílá RAL 9010 a ext-tmavší dřevo/hnědá dle b.stáva.oken. Ko</t>
  </si>
  <si>
    <t>1358182998</t>
  </si>
  <si>
    <t>O/206 - Dod+mtž exteriérového okna plastového roz.2350x2000mm, děleného v rastru 4x2, spodní řada oken otev/vyklápěcí a horní řada pouze otevíravá. Bezp.izolační dvojsklo, Uw=1,1W/m2K. Barva int-bílá RAL 9010 a ext-tmavší dřevo/hnědá dle b.stáva.oken. Kování pákové typové dle konkrétní nabídky subdodavatele. Vše vč.spoj.a kotevního materiálu. Osazení do nového otvoru ve stáv.zdivu. Bližší popis a schéma viz Výpis výplní otvorů č.941.</t>
  </si>
  <si>
    <t>152</t>
  </si>
  <si>
    <t>76619-02</t>
  </si>
  <si>
    <t xml:space="preserve">*O/207 - Dod+mtž interiér.okna roz.2350x880mm plastového, pevně zasklené, laminovaně zvuk.izolační bezp.dvojsklo s vloženou PVB folií, požadovaná zvuk.neprůzvučnost Rw,min=45dB, b.bílá RAL 9010. Vše vč.spoj.a kotevního materiálu. Osazení do nového otvoru </t>
  </si>
  <si>
    <t>1303442503</t>
  </si>
  <si>
    <t>O/207 - Dod+mtž interiér.okna roz.2350x880mm plastového, pevně zasklené, laminovaně zvuk.izolační bezp.dvojsklo s vloženou PVB folií, požadovaná zvuk.neprůzvučnost Rw,min=45dB, b.bílá RAL 9010. Vše vč.spoj.a kotevního materiálu. Osazení do nového otvoru ve stáv.zdivu. Bližší popis a schéma viz Výpis výplní otvorů č.941.</t>
  </si>
  <si>
    <t>153</t>
  </si>
  <si>
    <t>766660001</t>
  </si>
  <si>
    <t>Montáž dveřních křídel otvíravých jednokřídlových š do 0,8 m do ocelové zárubně</t>
  </si>
  <si>
    <t>1289985923</t>
  </si>
  <si>
    <t>Montáž dveřních křídel dřevěných nebo plastových otevíravých do ocelové zárubně povrchově upravených jednokřídlových, šířky do 800 mm</t>
  </si>
  <si>
    <t>https://podminky.urs.cz/item/CS_URS_2024_01/766660001</t>
  </si>
  <si>
    <t>154</t>
  </si>
  <si>
    <t>61162086a</t>
  </si>
  <si>
    <t>dveře jednokřídlé dřevotřískové povrch laminátový plné 800x1970-2100mm, vč.kování klika/koule a zámku, dezén dle výběru investora</t>
  </si>
  <si>
    <t>-627226960</t>
  </si>
  <si>
    <t>155</t>
  </si>
  <si>
    <t>766694116</t>
  </si>
  <si>
    <t>Montáž parapetních desek dřevěných nebo plastových š do 30 cm</t>
  </si>
  <si>
    <t>336444928</t>
  </si>
  <si>
    <t>Montáž ostatních truhlářských konstrukcí parapetních desek dřevěných nebo plastových šířky do 300 mm</t>
  </si>
  <si>
    <t>https://podminky.urs.cz/item/CS_URS_2024_01/766694116</t>
  </si>
  <si>
    <t>dle Tabulky truhlářských výrobků:</t>
  </si>
  <si>
    <t>"T/207"                    2*2,35</t>
  </si>
  <si>
    <t>"T/208.1, 208.2"   2*2,35</t>
  </si>
  <si>
    <t>156</t>
  </si>
  <si>
    <t>766694126</t>
  </si>
  <si>
    <t>Montáž parapetních desek dřevěných nebo plastových š přes 30 cm</t>
  </si>
  <si>
    <t>-85732874</t>
  </si>
  <si>
    <t>Montáž ostatních truhlářských konstrukcí parapetních desek dřevěných nebo plastových šířky přes 300 mm</t>
  </si>
  <si>
    <t>https://podminky.urs.cz/item/CS_URS_2024_01/766694126</t>
  </si>
  <si>
    <t>"dle Truhlářských výrobků - T/206"   2,35</t>
  </si>
  <si>
    <t>157</t>
  </si>
  <si>
    <t>60794102a</t>
  </si>
  <si>
    <t>parapet dřevotřískový vnitřní povrch laminátový š 210mm a tl.18mm, povrch HPL a b.bílá RAL 9010, přední hrana nos 25/40mm, boční zažehlovací hrana</t>
  </si>
  <si>
    <t>1787289079</t>
  </si>
  <si>
    <t>158</t>
  </si>
  <si>
    <t>60794102b</t>
  </si>
  <si>
    <t>parapet dřevotřískový vnitřní povrch laminátový š 215mm a tl.18mm, povrch HPL a b.bílá RAL 9010, přední hrana nos 25/40mm, boční zažehlovací hrana</t>
  </si>
  <si>
    <t>1918777804</t>
  </si>
  <si>
    <t>159</t>
  </si>
  <si>
    <t>60794105a</t>
  </si>
  <si>
    <t>parapet dřevotřískový vnitřní povrch laminátový š 400mm a tl.18mm, povrch HPL a b.bílá RAL 9010, přední hrana nos 25/40mm, boční zažehlovací hrana</t>
  </si>
  <si>
    <t>-971240688</t>
  </si>
  <si>
    <t>160</t>
  </si>
  <si>
    <t>766695213</t>
  </si>
  <si>
    <t>Montáž truhlářských prahů dveří jednokřídlových š přes 10 cm</t>
  </si>
  <si>
    <t>-275476253</t>
  </si>
  <si>
    <t>Montáž ostatních truhlářských konstrukcí prahů dveří jednokřídlových, šířky přes 100 mm</t>
  </si>
  <si>
    <t>https://podminky.urs.cz/item/CS_URS_2024_01/766695213</t>
  </si>
  <si>
    <t>161</t>
  </si>
  <si>
    <t>61187161</t>
  </si>
  <si>
    <t>práh dveřní dřevěný dubový tl 20mm dl 820mm š 150mm</t>
  </si>
  <si>
    <t>-13685926</t>
  </si>
  <si>
    <t>162</t>
  </si>
  <si>
    <t>998766112</t>
  </si>
  <si>
    <t>Přesun hmot tonážní pro kce truhlářské s omezením mechanizace v objektech v přes 6 do 12 m</t>
  </si>
  <si>
    <t>-1938857739</t>
  </si>
  <si>
    <t>Přesun hmot pro konstrukce truhlářské stanovený z hmotnosti přesunovaného materiálu vodorovná dopravní vzdálenost do 50 m s omezením mechanizace v objektech výšky přes 6 do 12 m</t>
  </si>
  <si>
    <t>https://podminky.urs.cz/item/CS_URS_2024_01/998766112</t>
  </si>
  <si>
    <t>767</t>
  </si>
  <si>
    <t>Konstrukce zámečnické</t>
  </si>
  <si>
    <t>163</t>
  </si>
  <si>
    <t>76790-01</t>
  </si>
  <si>
    <t>*O/208.1 a 208.2 - Dod+mtž exteriér.Al okno roz.2350x2000mm 2kř, jedna část otevíravá a druhá vyklápěcí. Zasklení izol.dvojsklo Uw=1,1W/m2K. Barva int-bílá RAL 9010 a ext-červená RAL 3002. Kování pákové, typové dle konkrétní nabídky subdodavatele.Vše vč.s</t>
  </si>
  <si>
    <t>-1157871654</t>
  </si>
  <si>
    <t>O/208.1 a 208.2 - Dod+mtž exteriér.Al okno roz.2350x2000mm 2kř, jedna část otevíravá a druhá vyklápěcí. Zasklení izol.dvojsklo Uw=1,1W/m2K. Barva int-bílá RAL 9010 a ext-červená RAL 3002. Kování pákové, typové dle konkrétní nabídky subdodavatele.Vše vč.spoj.a kotevního materiálu. Osazení do ocel.kce a opláštění z panelů v místě přístavby. Bližší popis a schéma viz Výpis výplní otvorů č.941.</t>
  </si>
  <si>
    <t>164</t>
  </si>
  <si>
    <t>76795-01</t>
  </si>
  <si>
    <t>Z/208 - Dod+mtž dvojice madel z nerez trubek 50/2,5 a dl.1,0m, pásoviny 16x10mm, kotevní plech tl.4mm. Celková hmotnost 7,8kg (1,5 + 6,3kg). Vše vč.spoj.a kotevního materiálu a všech doplňků. Bližší popis a schéma viz výkres č.911.</t>
  </si>
  <si>
    <t>632845413</t>
  </si>
  <si>
    <t>165</t>
  </si>
  <si>
    <t>76795-02</t>
  </si>
  <si>
    <t>*Dod+mtž stropního systému pro uchycení studiových blesků a trvalých světel, půdorysného rozměru 5,0x5,0mm s 5x závěs. Součástí 6x dvojitý vozík, síťový kabel, 5x systémová kolej dl.5,0m, 5x stahovací pantograf, 5x jednoduchý vozík. Vše vč.spoj.a kotevníh</t>
  </si>
  <si>
    <t>-579304986</t>
  </si>
  <si>
    <t>Dod+mtž stropního systému pro uchycení studiových blesků a trvalých světel, půdorysného rozměru 5,0x5,0mm s 5x závěs. Součástí 6x dvojitý vozík, síťový kabel, 5x systémová kolej dl.5,0m, 5x stahovací pantograf, 5x jednoduchý vozík. Vše vč.spoj.a kotevního materiálu a všech syst.doplňků. Bližší specifikace v PD. Mtž je na nosnou ocel.kci nástavby vč.svěšení zkrz rastrový podhled pomocí závit.tyčí.</t>
  </si>
  <si>
    <t>166</t>
  </si>
  <si>
    <t>998767112</t>
  </si>
  <si>
    <t>Přesun hmot tonážní pro zámečnické konstrukce s omezením mechanizace v objektech v přes 6 do 12 m</t>
  </si>
  <si>
    <t>-1536539281</t>
  </si>
  <si>
    <t>Přesun hmot pro zámečnické konstrukce stanovený z hmotnosti přesunovaného materiálu vodorovná dopravní vzdálenost do 50 m s omezením mechanizace v objektech výšky přes 6 do 12 m</t>
  </si>
  <si>
    <t>https://podminky.urs.cz/item/CS_URS_2024_01/998767112</t>
  </si>
  <si>
    <t>773</t>
  </si>
  <si>
    <t>Podlahy z litého teraca</t>
  </si>
  <si>
    <t>167</t>
  </si>
  <si>
    <t>773512921</t>
  </si>
  <si>
    <t>Oprava podlahy z přírodního litého teraca tl do 20 mm rýh šířky do 150 mm</t>
  </si>
  <si>
    <t>-2122343160</t>
  </si>
  <si>
    <t>Oprava podlahy z litého teraca včetně penetrace, tloušťky do 20 mm rýh, šířky přírodního, šířky do 150 mm</t>
  </si>
  <si>
    <t>https://podminky.urs.cz/item/CS_URS_2024_01/773512921</t>
  </si>
  <si>
    <t>"doplnění v m.č.201"   (3,0+2,32)*0,05</t>
  </si>
  <si>
    <t>168</t>
  </si>
  <si>
    <t>998773112</t>
  </si>
  <si>
    <t>Přesun hmot tonážní pro podlahy teracové lité s omezením mechanizace v objektech v přes 6 do 12 m</t>
  </si>
  <si>
    <t>1683133815</t>
  </si>
  <si>
    <t>Přesun hmot pro podlahy teracové lité stanovený z hmotnosti přesunovaného materiálu vodorovná dopravní vzdálenost do 50 m s omezením mechanizace v objektech výšky přes 6 do 12 m</t>
  </si>
  <si>
    <t>https://podminky.urs.cz/item/CS_URS_2024_01/998773112</t>
  </si>
  <si>
    <t>776</t>
  </si>
  <si>
    <t>Podlahy povlakové</t>
  </si>
  <si>
    <t>169</t>
  </si>
  <si>
    <t>776111311</t>
  </si>
  <si>
    <t>Vysátí podkladu povlakových podlah</t>
  </si>
  <si>
    <t>-66707484</t>
  </si>
  <si>
    <t>Příprava podkladu povlakových podlah a stěn vysátí podlah</t>
  </si>
  <si>
    <t>https://podminky.urs.cz/item/CS_URS_2024_01/776111311</t>
  </si>
  <si>
    <t>"skladba P1, P2, P3"   14,73+12,63+11,25+56,88</t>
  </si>
  <si>
    <t>170</t>
  </si>
  <si>
    <t>776121112</t>
  </si>
  <si>
    <t>Vodou ředitelná penetrace savého podkladu povlakových podlah</t>
  </si>
  <si>
    <t>-1649030942</t>
  </si>
  <si>
    <t>Příprava podkladu povlakových podlah a stěn penetrace vodou ředitelná podlah</t>
  </si>
  <si>
    <t>https://podminky.urs.cz/item/CS_URS_2024_01/776121112</t>
  </si>
  <si>
    <t>171</t>
  </si>
  <si>
    <t>776141122</t>
  </si>
  <si>
    <t>Stěrka podlahová nivelační pro vyrovnání podkladu povlakových podlah pevnosti 30 MPa tl přes 3 do 5 mm</t>
  </si>
  <si>
    <t>-507838871</t>
  </si>
  <si>
    <t>Příprava podkladu povlakových podlah a stěn vyrovnání samonivelační stěrkou podlah min.pevnosti 30 MPa, tloušťky přes 3 do 5 mm</t>
  </si>
  <si>
    <t>https://podminky.urs.cz/item/CS_URS_2024_01/776141122</t>
  </si>
  <si>
    <t>172</t>
  </si>
  <si>
    <t>77620-01</t>
  </si>
  <si>
    <t>Dod+mtž heterogenní vinylové podlahy tl.4mm, provedených v pásu, b.světlá. Součástí obvodové soklové syst.lišty. Vše vč.spoj.a kotevního materiálu, lepidla. Bližší specifikace dle PD.</t>
  </si>
  <si>
    <t>1178314210</t>
  </si>
  <si>
    <t>173</t>
  </si>
  <si>
    <t>77620-02</t>
  </si>
  <si>
    <t>Dod+mtž heterogenní vinylové podlahy tl.4mm na vyrovnávacím schodišti, provedených v pásu, b.světlá. Součástí obvodové soklové syst.lišty. Vše vč.spoj.a kotevního materiálu, lepidla. Bližší specifikace dle PD.</t>
  </si>
  <si>
    <t>1364343369</t>
  </si>
  <si>
    <t>"schodiště"   1,9*0,455+1,5*0,4+(2*1,9+2*0,455+2*0,15+2*1,5)*0,17</t>
  </si>
  <si>
    <t>174</t>
  </si>
  <si>
    <t>77625-01</t>
  </si>
  <si>
    <t>*Dod+mtž vinylové taneční podlahy typu baletizol (matná světlá) tl.2mm provedená v pásu, 100% vinyl, samozhášivý; EN 13501-1, Cfl-s1, KM2 (123-FZ RF), bližší specifikace dle PD. Součástí obvodové soklové syst.lišty. Vše vč.spoj.a kotevního materiálu, lepi</t>
  </si>
  <si>
    <t>-2049084600</t>
  </si>
  <si>
    <t>Dod+mtž vinylové taneční podlahy typu baletizol (matná světlá) tl.2mm provedená v pásu, 100% vinyl, samozhášivý; EN 13501-1, Cfl-s1, KM2 (123-FZ RF), bližší specifikace dle PD. Součástí obvodové soklové syst.lišty. Vše vč.spoj.a kotevního materiálu, lepidla.</t>
  </si>
  <si>
    <t>"skladba P1, P2 - m.č.208"   56,88</t>
  </si>
  <si>
    <t>175</t>
  </si>
  <si>
    <t>77625-02</t>
  </si>
  <si>
    <t>Dod+mtž krycí kobercové syntetické podložy tl.4mm, vysoce elastické, kotvení bodové pro možné srolování. Bližší specifikace dle PD. Vše vč.spoj.a kotevního materiálu.</t>
  </si>
  <si>
    <t>-1860239378</t>
  </si>
  <si>
    <t>176</t>
  </si>
  <si>
    <t>998776112</t>
  </si>
  <si>
    <t>Přesun hmot tonážní pro podlahy povlakové s omezením mechanizace v objektech v přes 6 do 12 m</t>
  </si>
  <si>
    <t>584984909</t>
  </si>
  <si>
    <t>Přesun hmot pro podlahy povlakové stanovený z hmotnosti přesunovaného materiálu vodorovná dopravní vzdálenost do 50 m s omezením mechanizace v objektech výšky přes 6 do 12 m</t>
  </si>
  <si>
    <t>https://podminky.urs.cz/item/CS_URS_2024_01/998776112</t>
  </si>
  <si>
    <t>781</t>
  </si>
  <si>
    <t>Dokončovací práce - obklady</t>
  </si>
  <si>
    <t>177</t>
  </si>
  <si>
    <t>781111011</t>
  </si>
  <si>
    <t>Ometení (oprášení) stěny při přípravě podkladu</t>
  </si>
  <si>
    <t>1900223890</t>
  </si>
  <si>
    <t>Příprava podkladu před provedením obkladu oprášení (ometení) stěny</t>
  </si>
  <si>
    <t>https://podminky.urs.cz/item/CS_URS_2024_01/781111011</t>
  </si>
  <si>
    <t>178</t>
  </si>
  <si>
    <t>781121011</t>
  </si>
  <si>
    <t>Nátěr penetrační na stěnu</t>
  </si>
  <si>
    <t>-1049009653</t>
  </si>
  <si>
    <t>Příprava podkladu před provedením obkladu nátěr penetrační na stěnu</t>
  </si>
  <si>
    <t>https://podminky.urs.cz/item/CS_URS_2024_01/781121011</t>
  </si>
  <si>
    <t>179</t>
  </si>
  <si>
    <t>781472214</t>
  </si>
  <si>
    <t>Montáž obkladů keramických hladkých lepených cementovým flexibilním lepidlem přes 4 do 6 ks/m2</t>
  </si>
  <si>
    <t>-783174512</t>
  </si>
  <si>
    <t>Montáž keramických obkladů stěn lepených cementovým flexibilním lepidlem hladkých přes 4 do 6 ks/m2</t>
  </si>
  <si>
    <t>https://podminky.urs.cz/item/CS_URS_2024_01/781472214</t>
  </si>
  <si>
    <t>"m.č.206"   0,9*1,2</t>
  </si>
  <si>
    <t>180</t>
  </si>
  <si>
    <t>781472291</t>
  </si>
  <si>
    <t>Příplatek k montáži obkladů keramických lepených cementovým flexibilním lepidlem za plochu do 10 m2</t>
  </si>
  <si>
    <t>-262696513</t>
  </si>
  <si>
    <t>Montáž keramických obkladů stěn lepených cementovým flexibilním lepidlem Příplatek k cenám za plochu do 10 m2 jednotlivě</t>
  </si>
  <si>
    <t>https://podminky.urs.cz/item/CS_URS_2024_01/781472291</t>
  </si>
  <si>
    <t>181</t>
  </si>
  <si>
    <t>59761707</t>
  </si>
  <si>
    <t>obklad keramický nemrazuvzdorný povrch hladký/lesklý tl do 10mm přes 4 do 6ks/m2</t>
  </si>
  <si>
    <t>-948643520</t>
  </si>
  <si>
    <t>"m.č.206"   0,9*1,2*1,15</t>
  </si>
  <si>
    <t>1,242*1,15 'Přepočtené koeficientem množství</t>
  </si>
  <si>
    <t>182</t>
  </si>
  <si>
    <t>998781112</t>
  </si>
  <si>
    <t>Přesun hmot tonážní pro obklady keramické s omezením mechanizace v objektech v přes 6 do 12 m</t>
  </si>
  <si>
    <t>888320804</t>
  </si>
  <si>
    <t>Přesun hmot pro obklady keramické stanovený z hmotnosti přesunovaného materiálu vodorovná dopravní vzdálenost do 50 m s omezením mechanizace v objektech výšky přes 6 do 12 m</t>
  </si>
  <si>
    <t>https://podminky.urs.cz/item/CS_URS_2024_01/998781112</t>
  </si>
  <si>
    <t>783</t>
  </si>
  <si>
    <t>Dokončovací práce - nátěry</t>
  </si>
  <si>
    <t>183</t>
  </si>
  <si>
    <t>783314101</t>
  </si>
  <si>
    <t>Základní jednonásobný syntetický nátěr zámečnických konstrukcí</t>
  </si>
  <si>
    <t>987634194</t>
  </si>
  <si>
    <t>Základní nátěr zámečnických konstrukcí jednonásobný syntetický</t>
  </si>
  <si>
    <t>https://podminky.urs.cz/item/CS_URS_2024_01/783314101</t>
  </si>
  <si>
    <t>184</t>
  </si>
  <si>
    <t>783315101</t>
  </si>
  <si>
    <t>Mezinátěr jednonásobný syntetický standardní zámečnických konstrukcí</t>
  </si>
  <si>
    <t>-80050516</t>
  </si>
  <si>
    <t>Mezinátěr zámečnických konstrukcí jednonásobný syntetický standardní</t>
  </si>
  <si>
    <t>https://podminky.urs.cz/item/CS_URS_2024_01/783315101</t>
  </si>
  <si>
    <t>185</t>
  </si>
  <si>
    <t>783317101</t>
  </si>
  <si>
    <t>Krycí jednonásobný syntetický standardní nátěr zámečnických konstrukcí</t>
  </si>
  <si>
    <t>-1617600974</t>
  </si>
  <si>
    <t>Krycí nátěr (email) zámečnických konstrukcí jednonásobný syntetický standardní</t>
  </si>
  <si>
    <t>https://podminky.urs.cz/item/CS_URS_2024_01/783317101</t>
  </si>
  <si>
    <t>"dveře D/201.1, 201.2, 201.5"   3*(0,8+2*2,05)*(0,05+0,15+0,05)</t>
  </si>
  <si>
    <t>784</t>
  </si>
  <si>
    <t>Dokončovací práce - malby a tapety</t>
  </si>
  <si>
    <t>186</t>
  </si>
  <si>
    <t>784111001</t>
  </si>
  <si>
    <t>Oprášení (ometení ) podkladu v místnostech v do 3,80 m</t>
  </si>
  <si>
    <t>-442732689</t>
  </si>
  <si>
    <t>Oprášení (ometení) podkladu v místnostech výšky do 3,80 m</t>
  </si>
  <si>
    <t>https://podminky.urs.cz/item/CS_URS_2024_01/784111001</t>
  </si>
  <si>
    <t>187</t>
  </si>
  <si>
    <t>784121001</t>
  </si>
  <si>
    <t>Oškrabání malby v místnostech v do 3,80 m</t>
  </si>
  <si>
    <t>1786762614</t>
  </si>
  <si>
    <t>Oškrabání malby v místnostech výšky do 3,80 m</t>
  </si>
  <si>
    <t>https://podminky.urs.cz/item/CS_URS_2024_01/784121001</t>
  </si>
  <si>
    <t>"1.NP - chodba"   2*(8,77+2,0)*3,13+(1,75+2*2,6)*0,25-(2,4*2,6+2,0*2,6)+8,77*2,0</t>
  </si>
  <si>
    <t>oprava stáv.vnitřní omítky v dotčených místnostech ze 30%:</t>
  </si>
  <si>
    <t>"m.č.201"   ((4,185+3,4)*3,26+2*(1,06+2,64)*0,21-(2*0,9*1,97+0,8*2,09))*0,7</t>
  </si>
  <si>
    <t>"m.č.205"   ((4,91+3,0)*3,175+(0,76+2*2,64)*0,25-(1,5*3,05+0,6*1,97))*0,7</t>
  </si>
  <si>
    <t>"m.č.206"  ((1,93+0,9+0,83+0,175+3,31)*3,175+(2,35+2*2,0)*0,25-2,35*2,0)*0,7</t>
  </si>
  <si>
    <t>"m.č.207"   ((3,4+3,31)*3,175-2,35*2,2)*0,7</t>
  </si>
  <si>
    <t>188</t>
  </si>
  <si>
    <t>784181101</t>
  </si>
  <si>
    <t>Základní akrylátová jednonásobná bezbarvá penetrace podkladu v místnostech v do 3,80 m</t>
  </si>
  <si>
    <t>1288767128</t>
  </si>
  <si>
    <t>Penetrace podkladu jednonásobná základní akrylátová bezbarvá v místnostech výšky do 3,80 m</t>
  </si>
  <si>
    <t>https://podminky.urs.cz/item/CS_URS_2024_01/784181101</t>
  </si>
  <si>
    <t>"m.č.201"   (4,185+3,0+2,32+0,34+3,46)*3,26+2*(1,06+2,64)*0,21+17,98</t>
  </si>
  <si>
    <t>"m.č.205"   2*(4,91+3,0)*3,175+(0,76+2*2,64)*0,25-1,5*3,02+14,73</t>
  </si>
  <si>
    <t>"m.č.206"   2*(1,93+0,9+0,83+0,175+3,31)*3,175+(2,35+2*2,0)*0,25-2,35*2,0+12,63</t>
  </si>
  <si>
    <t>"m.č.207"   2*(3,4+3,31)*2,99+(2,35+2*0,8)*0,15+11,25</t>
  </si>
  <si>
    <t>"m.č.208"   2*(6,5+8,75)*3,75+2*(2,35+2*2,0)*0,18+(2,35+2*0,8)*0,15+1,5*0,4-2*2,35*2,0</t>
  </si>
  <si>
    <t>189</t>
  </si>
  <si>
    <t>784181121</t>
  </si>
  <si>
    <t>Hloubková jednonásobná bezbarvá penetrace podkladu v místnostech v do 3,80 m</t>
  </si>
  <si>
    <t>-625301099</t>
  </si>
  <si>
    <t>Penetrace podkladu jednonásobná hloubková akrylátová bezbarvá v místnostech výšky do 3,80 m</t>
  </si>
  <si>
    <t>https://podminky.urs.cz/item/CS_URS_2024_01/784181121</t>
  </si>
  <si>
    <t>190</t>
  </si>
  <si>
    <t>784221101</t>
  </si>
  <si>
    <t>Dvojnásobné bílé malby ze směsí za sucha dobře otěruvzdorných v místnostech do 3,80 m</t>
  </si>
  <si>
    <t>49980380</t>
  </si>
  <si>
    <t>Malby z malířských směsí otěruvzdorných za sucha dvojnásobné, bílé za sucha otěruvzdorné dobře v místnostech výšky do 3,80 m</t>
  </si>
  <si>
    <t>https://podminky.urs.cz/item/CS_URS_2024_01/784221101</t>
  </si>
  <si>
    <t>786</t>
  </si>
  <si>
    <t>Dokončovací práce - čalounické úpravy</t>
  </si>
  <si>
    <t>191</t>
  </si>
  <si>
    <t>78610-01</t>
  </si>
  <si>
    <t>ZR/208 - Dod+mtž látkové interiérové rolety pro otvor 2430x2200mm s vodícími lištami a provedení se zipem, látka blackout zatemňující. Ovládání manuální. Vše vč.spoj.a kotevního materiálu a všech systémových doplňků.</t>
  </si>
  <si>
    <t>-1979476366</t>
  </si>
  <si>
    <t>192</t>
  </si>
  <si>
    <t>998786112</t>
  </si>
  <si>
    <t>Přesun hmot tonážní pro stínění a čalounické úpravy s omezením mechanizace v objektech v přes 6 do 12 m</t>
  </si>
  <si>
    <t>1125591615</t>
  </si>
  <si>
    <t>Přesun hmot pro stínění a čalounické úpravy stanovený z hmotnosti přesunovaného materiálu vodorovná dopravní vzdálenost do 50 m s omezením mechanizace v objektech výšky (hloubky) přes 6 do 12 m</t>
  </si>
  <si>
    <t>https://podminky.urs.cz/item/CS_URS_2024_01/998786112</t>
  </si>
  <si>
    <t>Práce a dodávky M</t>
  </si>
  <si>
    <t>21-M</t>
  </si>
  <si>
    <t>Elektromontáže</t>
  </si>
  <si>
    <t>193</t>
  </si>
  <si>
    <t>01sil</t>
  </si>
  <si>
    <t>Dod+mtž Silnoproudých rozvodů a osvětlení - viz. samostatný rozpočet</t>
  </si>
  <si>
    <t>-1648635232</t>
  </si>
  <si>
    <t>Dod+mtž Silnoproudých rozvodů, osvětlení a hromosvodů - viz. samostatný rozpočet</t>
  </si>
  <si>
    <t>22-M03</t>
  </si>
  <si>
    <t>Elektrická požární signalizace</t>
  </si>
  <si>
    <t>194</t>
  </si>
  <si>
    <t>01ezs</t>
  </si>
  <si>
    <t>Dod+mtž EZS - viz.samostatný rozpočet</t>
  </si>
  <si>
    <t>796737370</t>
  </si>
  <si>
    <t>195</t>
  </si>
  <si>
    <t>01slp</t>
  </si>
  <si>
    <t>Dod+mtž Strukturované kabeláže - viz.samostatný rozpočet</t>
  </si>
  <si>
    <t>-2086646416</t>
  </si>
  <si>
    <t>43-M</t>
  </si>
  <si>
    <t>Montáž ocelových konstrukcí</t>
  </si>
  <si>
    <t>196</t>
  </si>
  <si>
    <t>043-01</t>
  </si>
  <si>
    <t>Dod+mtž ocelové kce nástavby z válc.nosníků UPE 200, IPE 140, TH100x100x2 a PL6x100 a PL10x350. Kce částečně šroubovaná a částečně svařovaná. Povrchová úprava 2x synt.nátěr. Vše vč.spoj.a kotevního materiálu a všech doplňků.</t>
  </si>
  <si>
    <t>kg</t>
  </si>
  <si>
    <t>-1123759364</t>
  </si>
  <si>
    <t>"dle výpisu ocel.kcí + 10% na prořez a spoj.a kotevní materiál"   3065,2*1,1</t>
  </si>
  <si>
    <t>197</t>
  </si>
  <si>
    <t>043-02</t>
  </si>
  <si>
    <t xml:space="preserve">*Dod+mtž opláštění stěny ze sendvič.exteriérových panelů tl.150mm s tepelně izolační výplní minerál.vlnou,  skryté kotvení, DP1 min.EI15, tl.plechu int/ext 0,5 a 0,6mm, povrchová úprava PES (25μm), korozní odolnost RC3, barva exteriér RAL 9007 a interiér </t>
  </si>
  <si>
    <t>-734998046</t>
  </si>
  <si>
    <t>Dod+mtž opláštění stěny ze sendvič.exteriérových panelů tl.150mm s tepelně izolační výplní minerál.vlnou, skryté kotvení, DP1 min.EI15, tl.plechu int/ext 0,5 a 0,6mm, povrchová úprava PES (25μm), korozní odolnost RC3, barva exteriér RAL 9007 a interiér RAL 9010. Vše vč.spoj.a kotevního materiálu a všech systémových doplňků. Součástí též syst.oplechování viz.klempířské výrobky KL/01-06. Bližší popis a schéma kladení viz výkres č.841.Mtž.je na novou ocel.konstrukci nástavby.</t>
  </si>
  <si>
    <t>"skladba S1 - výměra viz výpis panelů"   (9,32+2*8,75+2*2,13+2*1,6+2*1,05)*1,0</t>
  </si>
  <si>
    <t>198</t>
  </si>
  <si>
    <t>043-03</t>
  </si>
  <si>
    <t>*Dod+mtž opláštění střechy ze sendvič.exteriérových panelů tl.240mm s tepelně izolační výplní minerál.vlnou,  skryté kotvení, DP1 min.EI15, tl.plechu int/ext 0,5 a 0,6mm, povrchová úprava PES (25μm), korozní odolnost RC3, barva exteriér RAL 9007 a interié</t>
  </si>
  <si>
    <t>1137505630</t>
  </si>
  <si>
    <t>Dod+mtž opláštění střechy ze sendvič.exteriérových panelů tl.240mm s tepelně izolační výplní minerál.vlnou, skryté kotvení, DP1 min.EI15, tl.plechu int/ext 0,5 a 0,6mm, povrchová úprava PES (25μm), korozní odolnost RC3, barva exteriér RAL 9007 a interiér RAL 9010. Vše vč.spoj.a kotevního materiálu a všech systémových doplňků. Součástí též syst.oplechování viz.klempířské výrobky KL/01-06. Bližší popis a schéma kladení viz výkres č.841.Mtž.je na novou ocel.konstrukci nástavby.</t>
  </si>
  <si>
    <t>"skladba S3 - výměra viz výpis panelů"   6*8,75*1,2</t>
  </si>
  <si>
    <t>02 - Vedlejší a ostatní náklady</t>
  </si>
  <si>
    <t>VRN - Vedlejší a ostatní rozpočtové náklady</t>
  </si>
  <si>
    <t>VRN</t>
  </si>
  <si>
    <t>Vedlejší a ostatní rozpočtové náklady</t>
  </si>
  <si>
    <t>01325400x</t>
  </si>
  <si>
    <t>Dokumentace skutečného provedení stavby zhotovená ve všech dotčených profesních částech, tisky, kompletace (3x listinné vyhotovení, 3 x DVD ve formátech dwg a pdf )</t>
  </si>
  <si>
    <t>-1746154777</t>
  </si>
  <si>
    <t>030001000x</t>
  </si>
  <si>
    <t>*Zařízení staveniště:   zřízení a vybavení  v rozsahu dle velikosti stavby  vč. napojení na inž.sítě, oplocení, zabezpeční staveniště  vč. ostrahy staveniště a potřebného dopravního značení.  Náklady na provozování zařízení staveniště vč. nákladů na energ</t>
  </si>
  <si>
    <t>Kč</t>
  </si>
  <si>
    <t>1024</t>
  </si>
  <si>
    <t>565241406</t>
  </si>
  <si>
    <t>Zařízení staveniště: zřízení a vybavení v rozsahu dle velikosti stavby vč. napojení na inž.sítě, oplocení, zabezpeční staveniště vč. ostrahy staveniště a potřebného dopravního značení. Náklady na provozování zařízení staveniště vč. nákladů na energie a jeho zrušení po skončení stavby. Součástí je též zhotovení, provozování a následná demontáž provizorní komunikace přes trávník dle projektu BOZP.</t>
  </si>
  <si>
    <t>0450020x</t>
  </si>
  <si>
    <t xml:space="preserve">Kompletační činnost dodavatele - zajištění činností související se zakázkou, tj. :  </t>
  </si>
  <si>
    <t>2023021167</t>
  </si>
  <si>
    <t>Kompletační činnost dodavatele - zajištění činností související se zakázkou, tj. : 
- účast ve všech fázích přípravy, realizace a dokončení zakázky, komplexního vyzkoušení, měření a odstranění vad díla podléhající záruční lhůtě.
- činnost související s dodávkou stavebních výrobků, materiálů, lešení, bednění, montážních strojů atp.
- zajištění poradenství, tj. technická pomoc.
- zajištění podkladů, tj. výrobní dokumentace, rozpočty, zkoušky, protokoly vč. zakreslení změn do PD.
- účast na jednáních, zkouškách, odevzdávání konstrukcí, objektů a celků, účast na uvedení do zkušebního provozu.
- kontroly činností na staveništi, tj. výše uvedených činností i souvisejících správních činností a vedení stavebního deníku.</t>
  </si>
  <si>
    <t>0450020y</t>
  </si>
  <si>
    <t xml:space="preserve">Koordinační činnost dodavatele - zajištění veškerých činností související se zakázkou, tj. :  </t>
  </si>
  <si>
    <t>-974024064</t>
  </si>
  <si>
    <t>Koordinační činnost dodavatele - zajištění veškerých činností související se zakázkou, tj. : 
- koordinace prací mezi dodavateli.
- stanovení pořadí případně souběžného provádění prací a doby realizace.
- předávání staveniště jednotlivým subdodavatelům.
- předávání informací o změnách.
- řešení vazeb na okolí staveniště.</t>
  </si>
  <si>
    <t>04900200x1</t>
  </si>
  <si>
    <t>Náklady na činnost technického dozoru investora:</t>
  </si>
  <si>
    <t>1153376090</t>
  </si>
  <si>
    <t>Náklady na činnost technického dozoru investora: Denní kontrola stavby (případně i So+Ne), tj. kontroly kvality práce, použitých materiálů, cenových záležitostí, měsíčních soupisů-fakturace, zakrývaných konstrukcí + fotodokumentace, odstranění vad a nedodělků. Pravidelné koordinační schůzky s GP, zajištění kontrolních dnů a pracovních schůzek – projednání stavby, koordinační schůzky – koordinace profesí ( EL, ZTI, UT ), výběr a kontrola cen materiálů, kontrola cenových záležitostí – změny PD a změny materiálů. Závěrečné zpracování a předání všech dokladů – šanon.</t>
  </si>
  <si>
    <t>04900200x3</t>
  </si>
  <si>
    <t>Náklady na činnost koordinátora BOZP.</t>
  </si>
  <si>
    <t>-2052222778</t>
  </si>
  <si>
    <t>071002000</t>
  </si>
  <si>
    <t>Provoz investora, třetích osob</t>
  </si>
  <si>
    <t>-275995245</t>
  </si>
  <si>
    <t>https://podminky.urs.cz/item/CS_URS_2024_01/071002000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</si>
  <si>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</si>
  <si>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</si>
  <si>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</si>
  <si>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</si>
  <si>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</si>
  <si>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</si>
  <si>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</si>
  <si>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</si>
  <si>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</si>
  <si>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</si>
  <si>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</si>
  <si>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</si>
  <si>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</si>
  <si>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</si>
  <si>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</si>
  <si>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</si>
  <si>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</si>
  <si>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</si>
  <si>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</si>
  <si>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</si>
  <si>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</si>
  <si>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</si>
  <si>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</si>
  <si>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</si>
  <si>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</si>
  <si>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</si>
  <si>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</si>
  <si>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</si>
  <si>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</si>
  <si>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</si>
  <si>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</si>
  <si>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</si>
  <si>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</si>
  <si>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</si>
  <si>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</si>
  <si>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</si>
  <si>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</si>
  <si>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</si>
  <si>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</si>
  <si>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</si>
  <si>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</si>
  <si>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</si>
  <si>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</si>
  <si>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</si>
  <si>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</si>
  <si>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</si>
  <si>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</si>
  <si>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</si>
  <si>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</si>
  <si>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</si>
  <si>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</si>
  <si>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</si>
  <si>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</si>
  <si>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</si>
  <si>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</si>
  <si>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</si>
  <si>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</si>
  <si>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</si>
  <si>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</si>
  <si>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</si>
  <si>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</si>
  <si>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</si>
  <si>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</si>
  <si>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</si>
  <si>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</si>
  <si>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</si>
  <si>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</si>
  <si>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</si>
  <si>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</si>
  <si>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</si>
  <si>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</si>
  <si>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</si>
  <si>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</si>
  <si>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</si>
  <si>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</si>
  <si>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</si>
  <si>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</si>
  <si>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</si>
  <si>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</si>
  <si>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</si>
  <si>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</si>
  <si>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</si>
  <si>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</si>
  <si>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</si>
  <si>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</si>
  <si>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</si>
  <si>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</si>
  <si>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</si>
  <si>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</si>
  <si>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</si>
  <si>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</si>
  <si>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</si>
  <si>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</si>
  <si>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</si>
  <si>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</si>
  <si>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</si>
  <si>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</si>
  <si>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</si>
  <si>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</si>
  <si>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</si>
  <si>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</si>
  <si>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</si>
  <si>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</si>
  <si>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</si>
  <si>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</si>
  <si>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</si>
  <si>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</si>
  <si>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</si>
  <si>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</si>
  <si>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</si>
  <si>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</si>
  <si>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</si>
  <si>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</si>
  <si>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</si>
  <si>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</si>
  <si>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</si>
  <si>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</si>
  <si>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</si>
  <si>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</si>
  <si>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</si>
  <si>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</si>
  <si>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</si>
  <si>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</si>
  <si>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</si>
  <si>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</si>
  <si>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</si>
  <si>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</si>
  <si>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</si>
  <si>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</si>
  <si>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</si>
  <si>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</si>
  <si>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</si>
  <si>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</si>
  <si>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</si>
  <si>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</si>
  <si>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</si>
  <si>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</si>
  <si>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</si>
  <si>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</si>
  <si>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</si>
  <si>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</si>
  <si>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</si>
  <si>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</si>
  <si>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</si>
  <si>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</si>
  <si>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</si>
  <si>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</si>
  <si>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</si>
  <si>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</si>
  <si>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</si>
  <si>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</si>
  <si>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</si>
  <si>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</si>
  <si>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</si>
  <si>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</si>
  <si>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</si>
  <si>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</si>
  <si>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</si>
  <si>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</si>
  <si>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</si>
  <si>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</si>
  <si>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</si>
  <si>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</si>
  <si>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</si>
  <si>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</si>
  <si>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</si>
  <si>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</si>
  <si>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</si>
  <si>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</si>
  <si>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</si>
  <si>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</si>
  <si>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</si>
  <si>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</si>
  <si>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</si>
  <si>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</si>
  <si>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</si>
  <si>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</si>
  <si>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</si>
  <si>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</si>
  <si>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</si>
  <si>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</si>
  <si>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</si>
  <si>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</si>
  <si>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</si>
  <si>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</si>
  <si>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</si>
  <si>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Nástavba učebny mutimédií SPŠel-it Dobruška</t>
  </si>
  <si>
    <t>050 ZDRAVOTECHNIKA</t>
  </si>
  <si>
    <t xml:space="preserve">                       Soupis výkonů</t>
  </si>
  <si>
    <t>Číslo pozice</t>
  </si>
  <si>
    <t>Kód pol.</t>
  </si>
  <si>
    <t>POPIS VÝKONU</t>
  </si>
  <si>
    <t>Měrná jednotka</t>
  </si>
  <si>
    <t>Jednotková cena</t>
  </si>
  <si>
    <t xml:space="preserve">Cena </t>
  </si>
  <si>
    <t>REKAPITULACE NÁKLADŮ</t>
  </si>
  <si>
    <t>Vnitřní kanalizace</t>
  </si>
  <si>
    <t>Vnitřní vodovod</t>
  </si>
  <si>
    <t>Zařizovací předměty</t>
  </si>
  <si>
    <t>Venkovní kanalizace</t>
  </si>
  <si>
    <t>CELKEM SOUPIS VÝKONŮ (bez DPH)</t>
  </si>
  <si>
    <t>1-01</t>
  </si>
  <si>
    <t xml:space="preserve">Potrubí připojovací z trub HT 40,včetně tvarovek a upevnění, lešení, zednických přípomocí, zkoušek potrubí </t>
  </si>
  <si>
    <t>1-02</t>
  </si>
  <si>
    <t>Vyměření přípojek na potrubí vyvedení a upevnění odpadních výpustek D40</t>
  </si>
  <si>
    <t>ks</t>
  </si>
  <si>
    <t>1-03</t>
  </si>
  <si>
    <t>Sifon pro připojení umývadla</t>
  </si>
  <si>
    <t>1-04</t>
  </si>
  <si>
    <t>Montáž zápachových uzávěrek do DN 50</t>
  </si>
  <si>
    <t>1-05</t>
  </si>
  <si>
    <t>Lapač střešních splavenin dn125</t>
  </si>
  <si>
    <t>1-06</t>
  </si>
  <si>
    <t>Zkouška těsnosti kanalizace do DN 200</t>
  </si>
  <si>
    <t>1-07</t>
  </si>
  <si>
    <t>Příplatek za zaústění (podchycení) do stávající kanalizace</t>
  </si>
  <si>
    <t>1-08</t>
  </si>
  <si>
    <t xml:space="preserve">Ostatní přepojovací a propojovací práce na vnitřní kanalizaci  (dle skutečnosti) </t>
  </si>
  <si>
    <t>hod</t>
  </si>
  <si>
    <t>1-09</t>
  </si>
  <si>
    <t xml:space="preserve">Ostatní zednické přípomoce na vnitřní kanalizaci </t>
  </si>
  <si>
    <t>1-10</t>
  </si>
  <si>
    <t>Přesun hmot pro vnitřní kanalizaci, výšky do 6-12 m</t>
  </si>
  <si>
    <t xml:space="preserve">1  CELKEM </t>
  </si>
  <si>
    <t>2-01</t>
  </si>
  <si>
    <t xml:space="preserve">Uzavření sekčního přívodu vody a demontáž stávajících armatur </t>
  </si>
  <si>
    <t>kplt</t>
  </si>
  <si>
    <t>2-02</t>
  </si>
  <si>
    <t>Vodovod z trub PPR D20*2,3, včetně tvarovek, návleková izolace Mirelon  tl. 9 mm,  kompenzátorů,  včetně zkoušky těsnosti potrubí,  proplachu a dezinfekce potrubí, prac. lešení</t>
  </si>
  <si>
    <t>2-03</t>
  </si>
  <si>
    <t>Vyvedení a upevnění výpustek do DN 25</t>
  </si>
  <si>
    <t>2-04</t>
  </si>
  <si>
    <t>Zkoušky, proplach a desinfekce vodovodního potrubí, zkoušky těsnosti vodovodního potrubí</t>
  </si>
  <si>
    <t>2-05</t>
  </si>
  <si>
    <t>Ostatní přepojovací a propojovací práce na vnitřním vodovodu</t>
  </si>
  <si>
    <t>2-06</t>
  </si>
  <si>
    <t>Ostatní zednické výpomoce pro vnitřní vodovod</t>
  </si>
  <si>
    <t>2-07</t>
  </si>
  <si>
    <t>Přesun hmot pro vnitřní vodovod, výšky do 6-12 m</t>
  </si>
  <si>
    <t>2-08</t>
  </si>
  <si>
    <t>Laboratorní rozbor pitné vody provedený atestovanou laboratoří včetně zajištění odběru vzorků a vyhodnocení</t>
  </si>
  <si>
    <t xml:space="preserve">2   CELKEM </t>
  </si>
  <si>
    <t>Před realizací odsouhlasit u investora všechny typy zařizovacích předmětů a baterií !!!</t>
  </si>
  <si>
    <t>3-01</t>
  </si>
  <si>
    <t>Demontáž stávajícího umyvadla včetně umyvadlového sifonu</t>
  </si>
  <si>
    <t>3-02</t>
  </si>
  <si>
    <t xml:space="preserve">Umývadlo  (symetrické s odkládací plochou), 600*450*180 mm, barva bílá </t>
  </si>
  <si>
    <t>3-03</t>
  </si>
  <si>
    <t>Montáž umyvadla šrouby do zdiva</t>
  </si>
  <si>
    <t>3-04</t>
  </si>
  <si>
    <t>Rohový ventil pro připojení umývadla</t>
  </si>
  <si>
    <t>3-05</t>
  </si>
  <si>
    <t>Omezovač průtoku vody</t>
  </si>
  <si>
    <t>3-06</t>
  </si>
  <si>
    <t>Páková baterie stojánková s výpustí, komplet včetně montáže a zapojení</t>
  </si>
  <si>
    <t>3-07</t>
  </si>
  <si>
    <t>Montáž baterií stojánkových a nástěnných</t>
  </si>
  <si>
    <t>3-08</t>
  </si>
  <si>
    <t>Přesun hmot, výšky do 6-12 m</t>
  </si>
  <si>
    <t xml:space="preserve">3   CELKEM </t>
  </si>
  <si>
    <t>4-01</t>
  </si>
  <si>
    <t>Zemní  práce - hloubení stavební rýhy ( v hornině tř. těžitelnosti 50% III a 50% IV ) vně objektu s úpravou a hutněním dna  pro dešťovou kanalizaci š = 0,8 m, průměrná hl = 1,00 m, včetně zřízení příložného pažení  a odstranění pažení,  vč  pískového lože 10 cm, obsypu potrubí pískem min. 30 cm nad potrubí, zhutněného  zásypu rýhy vhodným výkopovým materiálem a odvozu přebytečné  zeminy na skládku s uložením</t>
  </si>
  <si>
    <t>4-02</t>
  </si>
  <si>
    <t>Dočasné zajištění podzemního potrubí a vedení ve výkopu, ve stavu a poloze, ve kterých bylo na začátku zemních prací, s podepřením a vzepřením nebo vyvěšením, se zřízením a odstraněním zajišťovací konstrukce, s opotřebením hmot potrubí plastového do DN200</t>
  </si>
  <si>
    <t>4-03</t>
  </si>
  <si>
    <t>Obsyp potrubí pískem nebo sypaninou z vhodné prohozené zenimy, materiálem připraveným podél výkopu ve vzdálenosti do 3m od jeho okraje, pro jakoukoliv hloubku výkopu a míru zhutnění bez prohození sypaniny</t>
  </si>
  <si>
    <t>4-04</t>
  </si>
  <si>
    <t>Obsyp a zásyp potrubí štěrkopískem z drobného kameniva 0-4mm</t>
  </si>
  <si>
    <t>4-05</t>
  </si>
  <si>
    <t>Lože pod potrubí, stoky a drobné objekty v otevřeném výkopu z drobného kameniva 0-4mm</t>
  </si>
  <si>
    <t>4-06</t>
  </si>
  <si>
    <t>Potrubí z trub PVC SN8, DN160, včetně tvarovek (dopojení dešťového svodu)</t>
  </si>
  <si>
    <t>4-07</t>
  </si>
  <si>
    <t>Zaústění do stávající areálové kanalizace jádrový vývrt pro potrubí DN160, včetně utěsnění a vyspravení</t>
  </si>
  <si>
    <t>4-08</t>
  </si>
  <si>
    <t xml:space="preserve">Přepojovací práce na stávající kanalizaci </t>
  </si>
  <si>
    <t xml:space="preserve">4   CELKEM </t>
  </si>
  <si>
    <t>Zdravitechnika                                     CELKEM SOUPIS VÝKONŮ</t>
  </si>
  <si>
    <t>SPŠel-it, ČS. ODBOJE 670, 518 01 DOBRUŠKA</t>
  </si>
  <si>
    <t>NÁSTAVBA UČEBNY MULTIMÉDIÍ SPŠel-it DOBRUŠKA</t>
  </si>
  <si>
    <t>090-elektroinstalace, hromosvody</t>
  </si>
  <si>
    <t>katalogové ceny bez DPH</t>
  </si>
  <si>
    <t>Číslo pozice/Nr. Position</t>
  </si>
  <si>
    <t>POPIS VÝKONU/ Beschreibung der Leistungen</t>
  </si>
  <si>
    <t>Měrná jednotka/ Maßeinheit</t>
  </si>
  <si>
    <t>Množství/ Masse</t>
  </si>
  <si>
    <t>Jednotková cena/ Einheitpreis</t>
  </si>
  <si>
    <t>Cena / Betrag</t>
  </si>
  <si>
    <t>REKAPITULACE</t>
  </si>
  <si>
    <t>CELKEM SOUPIS VÝKONŮ</t>
  </si>
  <si>
    <t>Spínací zařízení</t>
  </si>
  <si>
    <t>dozbrojení rozváděče RE</t>
  </si>
  <si>
    <t>jistič B25/3</t>
  </si>
  <si>
    <t>úprava čelní desky</t>
  </si>
  <si>
    <t xml:space="preserve">podružný materiál  </t>
  </si>
  <si>
    <t>montáž</t>
  </si>
  <si>
    <t>rozváděč RSIT</t>
  </si>
  <si>
    <t xml:space="preserve">Velkoobsahová rozvodnice 5/120-C pod omítku s plnými dveřmi, krytí IP 30, barva bílá, hloubka 127 mm, 24 TE vřadě, 5 přístroj. lišt. </t>
  </si>
  <si>
    <t>svorka RSA 6</t>
  </si>
  <si>
    <t>vypínač 40/3</t>
  </si>
  <si>
    <t>svodič přepětí 12,5-275/3+0</t>
  </si>
  <si>
    <t>stykač 230/25-40 s kontakty AC3</t>
  </si>
  <si>
    <t>impulsní relé 230/S</t>
  </si>
  <si>
    <t>proudový chránič s jističem 10/1N/C/003</t>
  </si>
  <si>
    <t>proudový chránič  40/4/B/003</t>
  </si>
  <si>
    <t>jistič  B16/1</t>
  </si>
  <si>
    <t>jistič B16/3</t>
  </si>
  <si>
    <t>sněhový regulátor vč. teplotního a vlhkostního čidla</t>
  </si>
  <si>
    <t>lišta propojovací 10-3P-3TE</t>
  </si>
  <si>
    <t>CELKEM</t>
  </si>
  <si>
    <t>Rozvody elektrické energie</t>
  </si>
  <si>
    <t>krabice pro společnou montáž  ( hloubka 45 mm )</t>
  </si>
  <si>
    <t xml:space="preserve">Krabice A8 IP54 75x75x36 </t>
  </si>
  <si>
    <t xml:space="preserve">svorka zemnící ZSA 16                                 </t>
  </si>
  <si>
    <t>páska zemnící úzká ZS 16</t>
  </si>
  <si>
    <t>svorka kabelová 2x1-2.5</t>
  </si>
  <si>
    <t>svorka kabelová 3x1-2.5</t>
  </si>
  <si>
    <t>drátěný žlab 100/50  vč. spojek</t>
  </si>
  <si>
    <t>sádra stavební</t>
  </si>
  <si>
    <t>q</t>
  </si>
  <si>
    <t>CY 2,5 zž</t>
  </si>
  <si>
    <t>CY 16 zž</t>
  </si>
  <si>
    <t>CYKY O3x1,5</t>
  </si>
  <si>
    <t>CYKY J3x1,5</t>
  </si>
  <si>
    <t>CYKY J3x2,5</t>
  </si>
  <si>
    <t>CYKY J4x10</t>
  </si>
  <si>
    <t>CYKY J5x2,5</t>
  </si>
  <si>
    <t>JYTY 4x1</t>
  </si>
  <si>
    <t>JYTY 7x1</t>
  </si>
  <si>
    <t>dvounásobné tlačítko pod omítku v nezadíratelném provedení, IP20, bílé, komplet</t>
  </si>
  <si>
    <t>jednonásobná zásuvka v nezadíratelném provedení 230V/16A, bílá, IP20, komplet</t>
  </si>
  <si>
    <t>jednonásobná zásuvka v nezadíratelném provedení 230V/16A, bílá, IP20, komplet svodič III. st.</t>
  </si>
  <si>
    <t>vysílač čtyřtlačítkový, s baterií, lepený na stěnu ( sklo ), ovládání DALI přijímače, bílý</t>
  </si>
  <si>
    <t>vysílač šestitlačítkový, s baterií, lepený na stěnu ( sklo ), ovládání DALI přijímače, bílý</t>
  </si>
  <si>
    <t>přijímač čtyřkanálový, ovládání DALI svítidel</t>
  </si>
  <si>
    <t>dvoužilový odporový opletený topný okruh 20 W/m, se zvýšenou odolností proti UV záření, 50 m</t>
  </si>
  <si>
    <t>distanční úchyt do žlabu, mrazuvzdorný plast balení 25 ks</t>
  </si>
  <si>
    <t>systémová ﬁxace pro upevnění topného kabelu ve svodech balení 10 m, materiál: nerezové lanko a mrazuvzdorný plast</t>
  </si>
  <si>
    <t>zásuvka 5x32A  pod omítku IP 44  vč. instalační krabice</t>
  </si>
  <si>
    <t xml:space="preserve">VZT </t>
  </si>
  <si>
    <t>REB - elektronický, plynulý regulátor otáček</t>
  </si>
  <si>
    <r>
      <t xml:space="preserve">ventil pro přefuk vzduchu </t>
    </r>
    <r>
      <rPr>
        <sz val="12"/>
        <rFont val="ISOCPEUR"/>
        <family val="2"/>
      </rPr>
      <t>⌀</t>
    </r>
    <r>
      <rPr>
        <sz val="9"/>
        <rFont val="Arial"/>
        <family val="2"/>
      </rPr>
      <t xml:space="preserve"> </t>
    </r>
    <r>
      <rPr>
        <sz val="12"/>
        <rFont val="Arial"/>
        <family val="2"/>
      </rPr>
      <t>160 mm</t>
    </r>
    <r>
      <rPr>
        <sz val="12"/>
        <rFont val="Arial"/>
        <family val="2"/>
      </rPr>
      <t xml:space="preserve"> vč. spojovacího potrubí</t>
    </r>
  </si>
  <si>
    <t xml:space="preserve">ultra tichý ventilátor do potrubí 500/150-160, IP44 </t>
  </si>
  <si>
    <r>
      <t xml:space="preserve">talířový ventil odvodní </t>
    </r>
    <r>
      <rPr>
        <sz val="12"/>
        <rFont val="ISOCPEUR"/>
        <family val="2"/>
      </rPr>
      <t>⌀</t>
    </r>
    <r>
      <rPr>
        <sz val="9"/>
        <rFont val="Arial"/>
        <family val="2"/>
      </rPr>
      <t xml:space="preserve"> </t>
    </r>
    <r>
      <rPr>
        <sz val="12"/>
        <rFont val="Arial"/>
        <family val="2"/>
      </rPr>
      <t>160 mm</t>
    </r>
  </si>
  <si>
    <t>160 ohebná Al hadice s tepelnou a hlukovou izolací</t>
  </si>
  <si>
    <t>90° 160/160 odbočka jednostranná</t>
  </si>
  <si>
    <t>160 zpětná klapka</t>
  </si>
  <si>
    <t>potrubí 4hranné 200x200, délka 1 m, volná příruba, doměrek, ocel pozink  - skrz stěnu</t>
  </si>
  <si>
    <t xml:space="preserve">potrubní přechod z kruhového potrubí D160 na 4hranné 200x200, ocel pozink </t>
  </si>
  <si>
    <t>200 protidešťová žaluzie</t>
  </si>
  <si>
    <t xml:space="preserve">CELKEM </t>
  </si>
  <si>
    <t>podružný materiál       3% z nosného materiálu</t>
  </si>
  <si>
    <t>Montáž rozvodů elektrické energie</t>
  </si>
  <si>
    <t>krabice pod přístroje bez zapojení</t>
  </si>
  <si>
    <t>krabicová rozvodka lištová vč. zapojení</t>
  </si>
  <si>
    <t>kabelový žlab spojek</t>
  </si>
  <si>
    <t>motáž rozváděče do 50 kg</t>
  </si>
  <si>
    <t>tabulky a štítky na kabely</t>
  </si>
  <si>
    <t>uzemnění na povrchu do 50mm2</t>
  </si>
  <si>
    <t>kabel  CYKYLo pod omítkou-do CYKY 5x2.5 PU</t>
  </si>
  <si>
    <t>kabel  CYKY  do 4x10 PU</t>
  </si>
  <si>
    <t>kabel  do CYKY 5x2.5 VU</t>
  </si>
  <si>
    <t>drát do 25 mm2 pevně ulož.</t>
  </si>
  <si>
    <t>příplatek za zatahování kabelu do 0,7 kg</t>
  </si>
  <si>
    <t>ukončení kabelu do 4x10</t>
  </si>
  <si>
    <t>připojení spínacího prvku</t>
  </si>
  <si>
    <t>připojení zásuvek 1f.</t>
  </si>
  <si>
    <t>připojení zásuvek 3f., sporáková kombinace</t>
  </si>
  <si>
    <t>přetočení kabelu z bubnu</t>
  </si>
  <si>
    <t>montáž - VZT</t>
  </si>
  <si>
    <t>KPL</t>
  </si>
  <si>
    <t>montáž tlačítkového vysílače</t>
  </si>
  <si>
    <t>montáž čtyřkanálového přijímače</t>
  </si>
  <si>
    <t>seřízení svítidel a jejich ovládání</t>
  </si>
  <si>
    <t>Rýha v betonu - hl.3cm š.3cm</t>
  </si>
  <si>
    <t>Výchozí revizní zpráva  6 paré</t>
  </si>
  <si>
    <t>Dokumentace skutečného provedení 6 paré, vč. protokolu o měření intenzity osvětlení dle čsn 12464-1</t>
  </si>
  <si>
    <t>zednické přípomoce     3% z ceny montáže</t>
  </si>
  <si>
    <t>Osvětlení</t>
  </si>
  <si>
    <r>
      <t xml:space="preserve">1 - svítidlo pro prokognitivní osvětlení napodobující přirozené sluneční světlo, distribuce světla přímá, optický systém - opálový PS kryt, reálné CCT v typické osvětlované místnosti - 4800 K, měrné CCT svítidla (kulový integrátor) - 5000 K, CRI -  </t>
    </r>
    <r>
      <rPr>
        <sz val="12"/>
        <rFont val="Arial"/>
        <family val="2"/>
      </rPr>
      <t>&gt;</t>
    </r>
    <r>
      <rPr>
        <sz val="12"/>
        <rFont val="Arial"/>
        <family val="2"/>
      </rPr>
      <t>95, 220–240 V 50–60 Hz, bezšroubová svorkovnice, DALI, těleso - ocelový, lakovaný plech rozměr 1200x300 mm vsazený do podhledu, povrchová úprava - elox, lakování bílá RAL 9016, IP20, 4500 lm, 42W</t>
    </r>
  </si>
  <si>
    <r>
      <t xml:space="preserve">2 - svítidlo pro prokognitivní osvětlení napodobující přirozené sluneční světlo, distribuce světla nepřímá, optický systém - čirý PMMA kryt, reálné CCT v typické osvětlované místnosti - 4800 K, měrné CCT svítidla (kulový integrátor) - 5000 K, CRI -  </t>
    </r>
    <r>
      <rPr>
        <sz val="12"/>
        <rFont val="Arial"/>
        <family val="2"/>
      </rPr>
      <t>&gt;</t>
    </r>
    <r>
      <rPr>
        <sz val="12"/>
        <rFont val="Arial"/>
        <family val="2"/>
      </rPr>
      <t>95, 220–240 V 50–60 Hz, bezšroubová svorkovnice, DALI, vlastní tažený Al proﬁl, průřez 50x50, délka 3000 mm, povrchová úprava - elox, lakování RAL, rozměry stropní montury - 106 x 51x 28 ( barva individuální ), délka zavěsného lanka 800 mm/ individuální, možnost spojení do linie, IP20, 16800 lm, 150W</t>
    </r>
  </si>
  <si>
    <r>
      <t xml:space="preserve">3 - svítidlo pro prokognitivní osvětlení napodobující přirozené sluneční světlo, distribuce světla nepřímá, optický systém - čirý PMMA kryt, reálné CCT v typické osvětlované místnosti - 4800 K, měrné CCT svítidla (kulový integrátor) - 5000 K, CRI -  </t>
    </r>
    <r>
      <rPr>
        <sz val="12"/>
        <rFont val="Arial"/>
        <family val="2"/>
      </rPr>
      <t>&gt;</t>
    </r>
    <r>
      <rPr>
        <sz val="12"/>
        <rFont val="Arial"/>
        <family val="2"/>
      </rPr>
      <t>95, 220–240 V 50–60 Hz, bezšroubová svorkovnice, bez DALI, vlastní tažený Al proﬁl, průřez 50x50, délka 1800 mm, povrchová úprava - elox, lakování RAL, rozměry stropní montury - 106 x 51x 28 ( barva individuální ), délka zavěsného lanka 800 mm/ individuální, možnost spojení do linie, IP20, 9900 lm, 90W</t>
    </r>
  </si>
  <si>
    <t xml:space="preserve">svítidlo nouzové, LED, s piktogramem, autotest, integrovaný nouzový modul, AC 230 V / 50 Hz, montáž na zeď, kryt svítidla plexisklo, autonomnost svítidla 1 hodina, </t>
  </si>
  <si>
    <t xml:space="preserve">svodič přepětí ke svítidlům </t>
  </si>
  <si>
    <t>Montáž osvětlení</t>
  </si>
  <si>
    <t>upevnění LED svítidel do podhledu vč.připoj. DALI</t>
  </si>
  <si>
    <t>upevnění LED svítidel závěsných vč.připoj. DALI</t>
  </si>
  <si>
    <t>upevnění nouzových svítidel</t>
  </si>
  <si>
    <t>Bleskosvody</t>
  </si>
  <si>
    <t xml:space="preserve">AlMgSi drát pr.8mm   č.100 019  </t>
  </si>
  <si>
    <t>podpěra vedení na ploché střechy  beton-plast</t>
  </si>
  <si>
    <t>UNI svorka univerzální  na falc</t>
  </si>
  <si>
    <t>UNI svorka univerzální na spoje vodičů</t>
  </si>
  <si>
    <t>Montáž bleskosvodu</t>
  </si>
  <si>
    <t>montáž AlMgSi drát 8mm</t>
  </si>
  <si>
    <t>tvarování montážních dílů</t>
  </si>
  <si>
    <t>montáž svorky do 2 šroubů</t>
  </si>
  <si>
    <t xml:space="preserve">                                                                    KALKULACE ZAKÁZKY č.:</t>
  </si>
  <si>
    <t>ODBĚRATEL:                        SPŠ EL Dobruška</t>
  </si>
  <si>
    <t>PŘEDMĚT DODÁVKY :         PZTS - Zabezpečovací signalizace</t>
  </si>
  <si>
    <r>
      <t xml:space="preserve">  </t>
    </r>
    <r>
      <rPr>
        <b/>
        <u val="single"/>
        <sz val="10"/>
        <rFont val="Verdana"/>
        <family val="2"/>
      </rPr>
      <t xml:space="preserve"> CELKOVÁ REKAPITULACE : </t>
    </r>
  </si>
  <si>
    <t xml:space="preserve">Nosný materiál </t>
  </si>
  <si>
    <t xml:space="preserve"> </t>
  </si>
  <si>
    <t xml:space="preserve">Podružný materiál </t>
  </si>
  <si>
    <t xml:space="preserve">Montáže </t>
  </si>
  <si>
    <t>Přidružené výkony</t>
  </si>
  <si>
    <t xml:space="preserve">Doprava  km </t>
  </si>
  <si>
    <t>sazba/km -</t>
  </si>
  <si>
    <t>Pronájem pracovní plošiny - hod. dle skutečnosti</t>
  </si>
  <si>
    <t>CELKEM BEZ DPH 21%</t>
  </si>
  <si>
    <t>……..</t>
  </si>
  <si>
    <t>Celkem</t>
  </si>
  <si>
    <t xml:space="preserve">  P O L O Ž K Y   </t>
  </si>
  <si>
    <t xml:space="preserve"> M A T E R I Á L</t>
  </si>
  <si>
    <t xml:space="preserve">   M O N T Á Ž</t>
  </si>
  <si>
    <t>Č.poz.</t>
  </si>
  <si>
    <t>ks, m</t>
  </si>
  <si>
    <t>Cena / MJ</t>
  </si>
  <si>
    <t>EPS02-01</t>
  </si>
  <si>
    <t>Expaner 8 vstupů</t>
  </si>
  <si>
    <t>EPS02-02</t>
  </si>
  <si>
    <t xml:space="preserve">Detektor IR duální,dosah 12m ,90° , 9-16V/12mA </t>
  </si>
  <si>
    <t>EPS02-03</t>
  </si>
  <si>
    <t xml:space="preserve">Detektor tříštění skla </t>
  </si>
  <si>
    <t>EPS02-04</t>
  </si>
  <si>
    <t>Detektor optickokouřívý,patice samoresetovací</t>
  </si>
  <si>
    <t>EPS02-05</t>
  </si>
  <si>
    <t>Kabel SYKFY 3x2x0,5</t>
  </si>
  <si>
    <t>EPS02-06</t>
  </si>
  <si>
    <t>Trubka el.inst.PVC 23</t>
  </si>
  <si>
    <t>EPS02-07</t>
  </si>
  <si>
    <t>Drážkování</t>
  </si>
  <si>
    <t>EPS02-08</t>
  </si>
  <si>
    <t>Průraz stěny do 30 cm</t>
  </si>
  <si>
    <t>EPS02-09</t>
  </si>
  <si>
    <t>Demontáže a úpravy SW hodinové sazbě</t>
  </si>
  <si>
    <t>EPS02-10</t>
  </si>
  <si>
    <t>Oživení, zkoušky a zaškolení</t>
  </si>
  <si>
    <t>PŘEDMĚT DODÁVKY :         Strukturovaná kabeláž , certifikovatelné komponenty</t>
  </si>
  <si>
    <t>sazba</t>
  </si>
  <si>
    <t>EPS01-01</t>
  </si>
  <si>
    <t>Rozvaděč  závěsný 12U š600x h600x v640  uzamykatelný</t>
  </si>
  <si>
    <t>EPS01-02</t>
  </si>
  <si>
    <t>Police do rozvaděče</t>
  </si>
  <si>
    <t>EPS01-03</t>
  </si>
  <si>
    <t>Path panel 24x C6 osazený</t>
  </si>
  <si>
    <t>EPS01-04</t>
  </si>
  <si>
    <t>Panel  6x230V s přepěťovou ochranou</t>
  </si>
  <si>
    <t>EPS01-05</t>
  </si>
  <si>
    <t>Vyvazovací lišta</t>
  </si>
  <si>
    <t>EPS01-06</t>
  </si>
  <si>
    <t xml:space="preserve">Zásuvka 2x Rj45 CAT6 </t>
  </si>
  <si>
    <t>EPS01-07</t>
  </si>
  <si>
    <t>Zásuvka 1x Rj45 C3 telefonní</t>
  </si>
  <si>
    <t>EPS01-08</t>
  </si>
  <si>
    <t>Zapojení keyston 1xRj</t>
  </si>
  <si>
    <t>EPS01-09</t>
  </si>
  <si>
    <t>Proměření segmentu</t>
  </si>
  <si>
    <t>EPS01-10</t>
  </si>
  <si>
    <t>Kabel Solarix UTP C6</t>
  </si>
  <si>
    <t>EPS01-11</t>
  </si>
  <si>
    <t>Patch kabel CAT 6 2m</t>
  </si>
  <si>
    <t>EPS01-12</t>
  </si>
  <si>
    <t>EPS01-13</t>
  </si>
  <si>
    <t>Trubka el.inst.PVC 36</t>
  </si>
  <si>
    <t>EPS01-14</t>
  </si>
  <si>
    <t>Trubka el.inst.PVC 48</t>
  </si>
  <si>
    <t>EPS01-15</t>
  </si>
  <si>
    <t>KU 68 instalace do zdí</t>
  </si>
  <si>
    <t>EPS01-16</t>
  </si>
  <si>
    <t>Ku 68 instalace do SDK</t>
  </si>
  <si>
    <t>EPS01-17</t>
  </si>
  <si>
    <t>EPS01-18</t>
  </si>
  <si>
    <t>Demontáže a příprava v hodinové sazbě</t>
  </si>
  <si>
    <t>{f19e3157-5ccd-4c54-a693-591bd855d50d}</t>
  </si>
  <si>
    <t>spseldobruska</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</si>
  <si>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</si>
  <si>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3. 4. 2024</t>
  </si>
  <si>
    <t>SPŠel-it, ČS odboje 670, Dobruška</t>
  </si>
  <si>
    <t>11016019</t>
  </si>
  <si>
    <t>Jiří Vik Tepelná technika</t>
  </si>
  <si>
    <t>CZ450927112</t>
  </si>
  <si>
    <t>JVik</t>
  </si>
  <si>
    <t>Zpracovatel</t>
  </si>
  <si>
    <t>Datum a podpis:</t>
  </si>
  <si>
    <t>Razítko</t>
  </si>
  <si>
    <t>Objednavatel</t>
  </si>
  <si>
    <t>Náklady z rozpočtů</t>
  </si>
  <si>
    <t>spseldobruskaut</t>
  </si>
  <si>
    <t>060- vytápění</t>
  </si>
  <si>
    <t>{886ea967-d5b9-4fef-b344-2cc03620f82f}</t>
  </si>
  <si>
    <t>spseldobruskaut - 060- vytápění</t>
  </si>
  <si>
    <t>Zhotovitel:</t>
  </si>
  <si>
    <t>Náklady ze soupisu prací</t>
  </si>
  <si>
    <t xml:space="preserve">    733 - Ústřední vytápění - rozvodné potrubí</t>
  </si>
  <si>
    <t xml:space="preserve">    734 - Ústřední vytápění - armatury</t>
  </si>
  <si>
    <t xml:space="preserve">    735 - Ústřední vytápění - otopná tělesa</t>
  </si>
  <si>
    <t>HZS - Hodinové zúčtovací sazby</t>
  </si>
  <si>
    <t>733</t>
  </si>
  <si>
    <t>Ústřední vytápění - rozvodné potrubí</t>
  </si>
  <si>
    <t>733110803</t>
  </si>
  <si>
    <t>Demontáž potrubí ocelového závitového DN do 15</t>
  </si>
  <si>
    <t>-238878060</t>
  </si>
  <si>
    <t>733122222</t>
  </si>
  <si>
    <t>Potrubí z uhlíkové oceli tenkostěnné vně pozink spojované lisováním D 15x1,2 mm</t>
  </si>
  <si>
    <t>21904614</t>
  </si>
  <si>
    <t>733122224</t>
  </si>
  <si>
    <t>Potrubí z uhlíkové oceli tenkostěnné vně pozink spojované lisováním D 22x1,5 mm</t>
  </si>
  <si>
    <t>197303668</t>
  </si>
  <si>
    <t>733123110</t>
  </si>
  <si>
    <t>Příplatek k potrubí ocelovému hladkému za zhotovení přípojky z trubek ocelových hladkých D 22x2,6 mm</t>
  </si>
  <si>
    <t>-777450831</t>
  </si>
  <si>
    <t>733190107</t>
  </si>
  <si>
    <t>Zkouška těsnosti potrubí ocelové závitové DN do 40</t>
  </si>
  <si>
    <t>1835550860</t>
  </si>
  <si>
    <t>733191924</t>
  </si>
  <si>
    <t>Navaření odbočky na potrubí ocelové závitové DN 20</t>
  </si>
  <si>
    <t>419834505</t>
  </si>
  <si>
    <t>998733101</t>
  </si>
  <si>
    <t>Přesun hmot tonážní pro rozvody potrubí v objektech v do 6 m</t>
  </si>
  <si>
    <t>1928140042</t>
  </si>
  <si>
    <t>998733193</t>
  </si>
  <si>
    <t>Příplatek k přesunu hmot tonážnímu pro rozvody potrubí za zvětšený přesun do 500 m</t>
  </si>
  <si>
    <t>-58137699</t>
  </si>
  <si>
    <t>734</t>
  </si>
  <si>
    <t>Ústřední vytápění - armatury</t>
  </si>
  <si>
    <t>734200821</t>
  </si>
  <si>
    <t>Demontáž armatury závitové se dvěma závity přes G 1/2 do G 1/2</t>
  </si>
  <si>
    <t>1460773700</t>
  </si>
  <si>
    <t>734209103</t>
  </si>
  <si>
    <t>Montáž armatury závitové s jedním závitem G 1/2</t>
  </si>
  <si>
    <t>-1927488262</t>
  </si>
  <si>
    <t>734209113</t>
  </si>
  <si>
    <t>Montáž armatury závitové s dvěma závity G 1/2</t>
  </si>
  <si>
    <t>-2146908302</t>
  </si>
  <si>
    <t>734211120</t>
  </si>
  <si>
    <t>Ventil závitový odvzdušňovací G 1/2 PN 14 do 120°C automatický</t>
  </si>
  <si>
    <t>2132431065</t>
  </si>
  <si>
    <t>734221682</t>
  </si>
  <si>
    <t>Termostatická hlavice kapalinová PN 10 do 110°C otopných těles VK</t>
  </si>
  <si>
    <t>351379416</t>
  </si>
  <si>
    <t>734261403</t>
  </si>
  <si>
    <t>Armatura připojovací rohová G 3/4x18 PN 10 do 110°C radiátorů typu VK</t>
  </si>
  <si>
    <t>-1061270083</t>
  </si>
  <si>
    <t>734291123</t>
  </si>
  <si>
    <t>Kohout plnící a vypouštěcí G 1/2 PN 10 do 90°C závitový</t>
  </si>
  <si>
    <t>-1095774659</t>
  </si>
  <si>
    <t>998734101</t>
  </si>
  <si>
    <t>Přesun hmot tonážní pro armatury v objektech v do 6 m</t>
  </si>
  <si>
    <t>-1138655506</t>
  </si>
  <si>
    <t>998734193</t>
  </si>
  <si>
    <t>Příplatek k přesunu hmot tonážnímu pro armatury za zvětšený přesun do 500 m</t>
  </si>
  <si>
    <t>-1220081166</t>
  </si>
  <si>
    <t>735</t>
  </si>
  <si>
    <t>Ústřední vytápění - otopná tělesa</t>
  </si>
  <si>
    <t>735000912</t>
  </si>
  <si>
    <t>Vyregulování ventilu nebo kohoutu dvojregulačního s termostatickým ovládáním</t>
  </si>
  <si>
    <t>-1504977422</t>
  </si>
  <si>
    <t>735111810</t>
  </si>
  <si>
    <t>Demontáž otopného tělesa litinového článkového</t>
  </si>
  <si>
    <t>1121808846</t>
  </si>
  <si>
    <t>735152675</t>
  </si>
  <si>
    <t>Otopné těleso panelové VK třídeskové 3 přídavné přestupní plochy výška/délka 600/800 mm výkon 1925 W</t>
  </si>
  <si>
    <t>265545074</t>
  </si>
  <si>
    <t>735152676</t>
  </si>
  <si>
    <t>Otopné těleso panelové VK třídeskové 3 přídavné přestupní plochy výška/délka 600/900 mm výkon 2165 W</t>
  </si>
  <si>
    <t>-1432609555</t>
  </si>
  <si>
    <t>735152678</t>
  </si>
  <si>
    <t>Otopné těleso panelové VK třídeskové 3 přídavné přestupní plochy výška/délka 600/1100 mm výkon 2647 W</t>
  </si>
  <si>
    <t>1059159874</t>
  </si>
  <si>
    <t>735152683</t>
  </si>
  <si>
    <t>Otopné těleso panelové VK třídeskové 3 přídavné přestupní plochy výška/délka 600/2000 mm výkon 4812 W</t>
  </si>
  <si>
    <t>-2030126408</t>
  </si>
  <si>
    <t>735159310</t>
  </si>
  <si>
    <t>Montáž otopných těles panelových třířadých dl do 1140 mm</t>
  </si>
  <si>
    <t>835230113</t>
  </si>
  <si>
    <t>735159340</t>
  </si>
  <si>
    <t>Montáž otopných těles panelových třířadých dl přes 1980 do 2820 mm</t>
  </si>
  <si>
    <t>1396993980</t>
  </si>
  <si>
    <t>735191905</t>
  </si>
  <si>
    <t>Odvzdušnění otopných těles</t>
  </si>
  <si>
    <t>219420513</t>
  </si>
  <si>
    <t>735191910</t>
  </si>
  <si>
    <t>Napuštění vody do otopných těles</t>
  </si>
  <si>
    <t>-111379621</t>
  </si>
  <si>
    <t>998735101</t>
  </si>
  <si>
    <t>Přesun hmot tonážní pro otopná tělesa v objektech v do 6 m</t>
  </si>
  <si>
    <t>611887337</t>
  </si>
  <si>
    <t>998735193</t>
  </si>
  <si>
    <t>Příplatek k přesunu hmot tonážnímu pro otopná tělesa za zvětšený přesun do 500 m</t>
  </si>
  <si>
    <t>714748465</t>
  </si>
  <si>
    <t>HZS</t>
  </si>
  <si>
    <t>Hodinové zúčtovací sazby</t>
  </si>
  <si>
    <t>HZS1301</t>
  </si>
  <si>
    <t>Hodinová zúčtovací sazba zedník</t>
  </si>
  <si>
    <t>512</t>
  </si>
  <si>
    <t>1057494801</t>
  </si>
  <si>
    <t>HZS4211</t>
  </si>
  <si>
    <t>Hodinová zúčtovací sazba revizní technik-topná zkouška</t>
  </si>
  <si>
    <t>-283535841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</si>
</sst>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0%"/>
    <numFmt numFmtId="165" formatCode="dd\.mm\.yyyy"/>
    <numFmt numFmtId="166" formatCode="#,##0.00000"/>
    <numFmt numFmtId="167" formatCode="#,##0.000"/>
    <numFmt numFmtId="168" formatCode="#,##0.0\ _K_č"/>
    <numFmt numFmtId="169" formatCode="#,##0\ _K_č"/>
    <numFmt numFmtId="170" formatCode="_-* #,##0\ _K_č_-;\-* #,##0\ _K_č_-;_-* &quot;-&quot;\ _K_č_-;_-@_-"/>
    <numFmt numFmtId="171" formatCode="#,##0.0"/>
    <numFmt numFmtId="172" formatCode="0.0000"/>
    <numFmt numFmtId="173" formatCode="0.0"/>
    <numFmt numFmtId="174" formatCode="0.0%"/>
    <numFmt numFmtId="175" formatCode="#,##0.00\ &quot;Kč&quot;"/>
  </numFmts>
  <fonts count="94">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12"/>
      <name val="formata"/>
      <family val="2"/>
    </font>
    <font>
      <b/>
      <sz val="18"/>
      <name val="Arial"/>
      <family val="2"/>
    </font>
    <font>
      <b/>
      <i/>
      <sz val="12"/>
      <name val="Arial"/>
      <family val="2"/>
    </font>
    <font>
      <sz val="24"/>
      <name val="Arial"/>
      <family val="2"/>
    </font>
    <font>
      <sz val="12"/>
      <name val="Arial"/>
      <family val="2"/>
    </font>
    <font>
      <sz val="14"/>
      <name val="Arial Black"/>
      <family val="2"/>
    </font>
    <font>
      <b/>
      <sz val="9"/>
      <name val="Arial"/>
      <family val="2"/>
    </font>
    <font>
      <b/>
      <sz val="12"/>
      <name val="Arial"/>
      <family val="2"/>
    </font>
    <font>
      <sz val="10"/>
      <color indexed="10"/>
      <name val="Arial"/>
      <family val="2"/>
    </font>
    <font>
      <b/>
      <sz val="14"/>
      <name val="Arial"/>
      <family val="2"/>
    </font>
    <font>
      <b/>
      <sz val="10"/>
      <name val="Arial"/>
      <family val="2"/>
    </font>
    <font>
      <u val="single"/>
      <sz val="12"/>
      <color indexed="8"/>
      <name val="formata"/>
      <family val="2"/>
    </font>
    <font>
      <b/>
      <sz val="11"/>
      <name val="Arial"/>
      <family val="2"/>
    </font>
    <font>
      <b/>
      <sz val="16"/>
      <name val="Arial"/>
      <family val="2"/>
    </font>
    <font>
      <b/>
      <sz val="16"/>
      <color indexed="50"/>
      <name val="Arial"/>
      <family val="2"/>
    </font>
    <font>
      <b/>
      <sz val="12"/>
      <color indexed="12"/>
      <name val="Arial"/>
      <family val="2"/>
    </font>
    <font>
      <sz val="11"/>
      <name val="Arial"/>
      <family val="2"/>
    </font>
    <font>
      <sz val="14"/>
      <name val="Arial"/>
      <family val="2"/>
    </font>
    <font>
      <b/>
      <sz val="12"/>
      <color indexed="50"/>
      <name val="Arial"/>
      <family val="2"/>
    </font>
    <font>
      <sz val="16"/>
      <name val="Arial"/>
      <family val="2"/>
    </font>
    <font>
      <sz val="5"/>
      <name val="Arial"/>
      <family val="2"/>
    </font>
    <font>
      <sz val="16"/>
      <name val="Arial Black"/>
      <family val="2"/>
    </font>
    <font>
      <b/>
      <sz val="12"/>
      <name val="formata"/>
      <family val="2"/>
    </font>
    <font>
      <sz val="9"/>
      <name val="Arial"/>
      <family val="2"/>
    </font>
    <font>
      <sz val="12"/>
      <name val="ISOCPEUR"/>
      <family val="2"/>
    </font>
    <font>
      <b/>
      <sz val="12"/>
      <color indexed="17"/>
      <name val="Arial"/>
      <family val="2"/>
    </font>
    <font>
      <i/>
      <sz val="14"/>
      <name val="Arial"/>
      <family val="2"/>
    </font>
    <font>
      <b/>
      <sz val="10"/>
      <color rgb="FFFF0000"/>
      <name val="Arial CE"/>
      <family val="2"/>
    </font>
    <font>
      <b/>
      <sz val="12"/>
      <name val="Arial Narrow"/>
      <family val="2"/>
    </font>
    <font>
      <sz val="10"/>
      <name val="Arial Narrow"/>
      <family val="2"/>
    </font>
    <font>
      <sz val="9"/>
      <color indexed="8"/>
      <name val="Arial"/>
      <family val="2"/>
    </font>
    <font>
      <b/>
      <sz val="9"/>
      <color indexed="8"/>
      <name val="Arial"/>
      <family val="2"/>
    </font>
    <font>
      <b/>
      <sz val="10"/>
      <name val="Verdana"/>
      <family val="2"/>
    </font>
    <font>
      <b/>
      <sz val="10"/>
      <name val="Arial Narrow"/>
      <family val="2"/>
    </font>
    <font>
      <sz val="10"/>
      <name val="Verdana"/>
      <family val="2"/>
    </font>
    <font>
      <b/>
      <sz val="10"/>
      <color indexed="10"/>
      <name val="Arial Narrow"/>
      <family val="2"/>
    </font>
    <font>
      <b/>
      <u val="single"/>
      <sz val="10"/>
      <name val="Verdana"/>
      <family val="2"/>
    </font>
    <font>
      <i/>
      <sz val="10"/>
      <name val="Verdana"/>
      <family val="2"/>
    </font>
    <font>
      <sz val="10"/>
      <color indexed="8"/>
      <name val="Arial"/>
      <family val="2"/>
    </font>
    <font>
      <sz val="9"/>
      <name val="Arial Narrow"/>
      <family val="2"/>
    </font>
    <font>
      <b/>
      <sz val="9"/>
      <name val="Arial Narrow"/>
      <family val="2"/>
    </font>
    <font>
      <b/>
      <sz val="10"/>
      <color rgb="FF464646"/>
      <name val="Arial CE"/>
      <family val="2"/>
    </font>
    <font>
      <sz val="10"/>
      <color rgb="FFFF0000"/>
      <name val="Arial CE"/>
      <family val="2"/>
    </font>
  </fonts>
  <fills count="13">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indexed="43"/>
        <bgColor indexed="64"/>
      </patternFill>
    </fill>
    <fill>
      <patternFill patternType="solid">
        <fgColor indexed="47"/>
        <bgColor indexed="64"/>
      </patternFill>
    </fill>
    <fill>
      <patternFill patternType="solid">
        <fgColor theme="0" tint="-0.04997999966144562"/>
        <bgColor indexed="64"/>
      </patternFill>
    </fill>
    <fill>
      <patternFill patternType="solid">
        <fgColor rgb="FFF2FDCF"/>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style="hair"/>
      <bottom style="hair"/>
    </border>
    <border>
      <left style="medium"/>
      <right style="medium"/>
      <top style="medium"/>
      <bottom style="mediu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hair"/>
      <bottom/>
    </border>
    <border>
      <left style="medium"/>
      <right style="medium"/>
      <top style="hair"/>
      <bottom style="medium"/>
    </border>
    <border>
      <left style="medium"/>
      <right/>
      <top style="hair"/>
      <bottom style="medium"/>
    </border>
    <border>
      <left style="medium"/>
      <right style="medium"/>
      <top style="thin"/>
      <bottom style="hair"/>
    </border>
    <border>
      <left style="medium"/>
      <right style="medium"/>
      <top/>
      <bottom style="hair"/>
    </border>
    <border>
      <left style="medium"/>
      <right/>
      <top style="medium"/>
      <bottom style="double"/>
    </border>
    <border>
      <left/>
      <right/>
      <top style="medium"/>
      <bottom style="double"/>
    </border>
    <border>
      <left/>
      <right style="medium"/>
      <top style="medium"/>
      <bottom style="double"/>
    </border>
    <border>
      <left style="medium"/>
      <right/>
      <top style="hair"/>
      <bottom style="hair"/>
    </border>
    <border>
      <left/>
      <right/>
      <top style="hair"/>
      <bottom style="hair"/>
    </border>
    <border>
      <left style="medium"/>
      <right/>
      <top/>
      <bottom style="hair"/>
    </border>
    <border>
      <left/>
      <right/>
      <top/>
      <bottom style="hair"/>
    </border>
    <border>
      <left style="medium"/>
      <right/>
      <top/>
      <bottom style="double"/>
    </border>
    <border>
      <left/>
      <right/>
      <top/>
      <bottom style="double"/>
    </border>
    <border>
      <left style="medium"/>
      <right/>
      <top/>
      <bottom style="thin"/>
    </border>
    <border>
      <left/>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hair"/>
      <right/>
      <top style="hair"/>
      <bottom style="hair"/>
    </border>
    <border>
      <left/>
      <right style="hair"/>
      <top style="hair"/>
      <bottom style="hair"/>
    </border>
    <border>
      <left/>
      <right/>
      <top/>
      <bottom style="dotted"/>
    </border>
    <border>
      <left/>
      <right style="hair"/>
      <top/>
      <bottom/>
    </border>
    <border>
      <left style="hair"/>
      <right/>
      <top/>
      <bottom style="hair"/>
    </border>
    <border>
      <left/>
      <right/>
      <top style="hair"/>
      <bottom/>
    </border>
    <border>
      <left style="hair"/>
      <right/>
      <top style="hair"/>
      <bottom/>
    </border>
    <border>
      <left/>
      <right style="hair"/>
      <top style="hair"/>
      <bottom/>
    </border>
    <border>
      <left style="hair"/>
      <right style="hair"/>
      <top style="hair"/>
      <bottom style="hair"/>
    </border>
    <border>
      <left/>
      <right/>
      <top style="hair"/>
      <bottom style="thin"/>
    </border>
    <border>
      <left style="hair"/>
      <right style="hair"/>
      <top style="hair"/>
      <bottom style="thin"/>
    </border>
    <border>
      <left/>
      <right style="hair"/>
      <top style="hair"/>
      <bottom style="thin"/>
    </border>
    <border>
      <left/>
      <right/>
      <top style="thin"/>
      <bottom style="hair"/>
    </border>
    <border>
      <left/>
      <right style="hair"/>
      <top style="thin"/>
      <bottom style="hair"/>
    </border>
    <border>
      <left style="medium"/>
      <right/>
      <top style="hair"/>
      <bottom/>
    </border>
    <border>
      <left/>
      <right style="medium"/>
      <top/>
      <bottom style="hair"/>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xf numFmtId="0" fontId="51" fillId="0" borderId="0">
      <alignment/>
      <protection/>
    </xf>
    <xf numFmtId="0" fontId="62" fillId="0" borderId="0" applyNumberFormat="0" applyBorder="0">
      <alignment/>
      <protection locked="0"/>
    </xf>
    <xf numFmtId="0" fontId="51" fillId="0" borderId="0">
      <alignment/>
      <protection/>
    </xf>
    <xf numFmtId="40" fontId="51" fillId="0" borderId="0" applyFont="0" applyFill="0" applyBorder="0" applyAlignment="0" applyProtection="0"/>
    <xf numFmtId="0" fontId="2" fillId="0" borderId="0">
      <alignment/>
      <protection/>
    </xf>
    <xf numFmtId="0" fontId="0" fillId="0" borderId="0">
      <alignment/>
      <protection/>
    </xf>
    <xf numFmtId="0" fontId="49" fillId="0" borderId="0" applyNumberFormat="0" applyFill="0" applyBorder="0" applyAlignment="0" applyProtection="0"/>
  </cellStyleXfs>
  <cellXfs count="901">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wrapText="1"/>
    </xf>
    <xf numFmtId="0" fontId="10" fillId="0" borderId="0" xfId="0" applyFo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top"/>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0" fontId="4"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20" fillId="0" borderId="5" xfId="0" applyFont="1" applyBorder="1" applyAlignment="1">
      <alignment horizontal="left" vertical="center"/>
    </xf>
    <xf numFmtId="0" fontId="0" fillId="0" borderId="5" xfId="0" applyBorder="1" applyAlignment="1">
      <alignment vertical="center"/>
    </xf>
    <xf numFmtId="0" fontId="3" fillId="0" borderId="0" xfId="0" applyFont="1" applyAlignment="1">
      <alignment horizontal="right" vertical="center"/>
    </xf>
    <xf numFmtId="0" fontId="3" fillId="0" borderId="3" xfId="0" applyFont="1" applyBorder="1" applyAlignment="1">
      <alignment vertical="center"/>
    </xf>
    <xf numFmtId="0" fontId="0" fillId="3" borderId="0" xfId="0" applyFill="1" applyAlignment="1">
      <alignment vertical="center"/>
    </xf>
    <xf numFmtId="0" fontId="6" fillId="3" borderId="6" xfId="0" applyFont="1" applyFill="1" applyBorder="1" applyAlignment="1">
      <alignment horizontal="left" vertical="center"/>
    </xf>
    <xf numFmtId="0" fontId="0" fillId="3" borderId="7" xfId="0" applyFill="1" applyBorder="1" applyAlignment="1">
      <alignment vertical="center"/>
    </xf>
    <xf numFmtId="0" fontId="6"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20" fillId="0" borderId="0" xfId="0" applyFont="1" applyAlignment="1">
      <alignment vertical="center"/>
    </xf>
    <xf numFmtId="165" fontId="4"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13" xfId="0" applyFont="1" applyFill="1" applyBorder="1" applyAlignment="1">
      <alignment horizontal="center" vertical="center"/>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0" fillId="0" borderId="17" xfId="0" applyBorder="1" applyAlignment="1">
      <alignment vertical="center"/>
    </xf>
    <xf numFmtId="0" fontId="6"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6" fillId="0" borderId="0" xfId="0" applyFont="1" applyAlignment="1">
      <alignment horizontal="center" vertical="center"/>
    </xf>
    <xf numFmtId="4" fontId="22" fillId="0" borderId="18"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6"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7"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5" fillId="0" borderId="0" xfId="0" applyFont="1" applyAlignment="1">
      <alignment horizontal="center" vertical="center"/>
    </xf>
    <xf numFmtId="4" fontId="31" fillId="0" borderId="18"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7" fillId="0" borderId="0" xfId="0" applyFont="1" applyAlignment="1">
      <alignment horizontal="lef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20"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4" borderId="0" xfId="0" applyFill="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right" vertical="center"/>
    </xf>
    <xf numFmtId="0" fontId="6" fillId="4" borderId="7" xfId="0" applyFont="1" applyFill="1" applyBorder="1" applyAlignment="1">
      <alignment horizontal="center" vertical="center"/>
    </xf>
    <xf numFmtId="4" fontId="6" fillId="4" borderId="7" xfId="0" applyNumberFormat="1" applyFont="1" applyFill="1" applyBorder="1" applyAlignment="1">
      <alignment vertical="center"/>
    </xf>
    <xf numFmtId="0" fontId="0" fillId="4" borderId="13" xfId="0" applyFill="1" applyBorder="1" applyAlignment="1">
      <alignmen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3" fillId="0" borderId="0" xfId="0" applyFont="1" applyAlignment="1">
      <alignment horizontal="lef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9" fillId="0" borderId="3" xfId="0" applyFont="1" applyBorder="1" applyAlignment="1">
      <alignment vertical="center"/>
    </xf>
    <xf numFmtId="0" fontId="9" fillId="0" borderId="20" xfId="0" applyFont="1" applyBorder="1" applyAlignment="1">
      <alignment horizontal="left" vertical="center"/>
    </xf>
    <xf numFmtId="0" fontId="9" fillId="0" borderId="20" xfId="0" applyFont="1" applyBorder="1" applyAlignment="1">
      <alignment vertical="center"/>
    </xf>
    <xf numFmtId="4" fontId="9" fillId="0" borderId="20" xfId="0" applyNumberFormat="1" applyFont="1" applyBorder="1" applyAlignment="1">
      <alignment vertical="center"/>
    </xf>
    <xf numFmtId="0" fontId="0" fillId="0" borderId="3" xfId="0"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4" fontId="26"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10" fillId="0" borderId="3" xfId="0" applyFont="1" applyBorder="1"/>
    <xf numFmtId="0" fontId="10" fillId="0" borderId="0" xfId="0" applyFont="1" applyAlignment="1">
      <alignment horizontal="left"/>
    </xf>
    <xf numFmtId="0" fontId="8" fillId="0" borderId="0" xfId="0" applyFont="1" applyAlignment="1">
      <alignment horizontal="left"/>
    </xf>
    <xf numFmtId="0" fontId="10" fillId="0" borderId="0" xfId="0" applyFont="1" applyProtection="1">
      <protection locked="0"/>
    </xf>
    <xf numFmtId="4" fontId="8" fillId="0" borderId="0" xfId="0" applyNumberFormat="1" applyFont="1"/>
    <xf numFmtId="0" fontId="10" fillId="0" borderId="18" xfId="0" applyFont="1" applyBorder="1"/>
    <xf numFmtId="166" fontId="10" fillId="0" borderId="0" xfId="0" applyNumberFormat="1" applyFont="1"/>
    <xf numFmtId="166" fontId="10" fillId="0" borderId="12" xfId="0" applyNumberFormat="1" applyFont="1" applyBorder="1"/>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lignment horizontal="left"/>
    </xf>
    <xf numFmtId="4" fontId="9"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167"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Alignment="1" applyProtection="1">
      <alignment vertical="center"/>
      <protection locked="0"/>
    </xf>
    <xf numFmtId="0" fontId="0" fillId="0" borderId="18" xfId="0" applyBorder="1" applyAlignment="1">
      <alignment vertical="center"/>
    </xf>
    <xf numFmtId="0" fontId="38" fillId="0" borderId="0" xfId="0" applyFont="1" applyAlignment="1">
      <alignment horizontal="left" vertical="center"/>
    </xf>
    <xf numFmtId="0" fontId="39" fillId="0" borderId="0" xfId="20" applyFont="1" applyAlignment="1" applyProtection="1">
      <alignment vertical="center" wrapText="1"/>
      <protection/>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14" fillId="0" borderId="3"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67" fontId="14" fillId="0" borderId="0" xfId="0" applyNumberFormat="1" applyFont="1" applyAlignment="1">
      <alignment vertical="center"/>
    </xf>
    <xf numFmtId="0" fontId="14" fillId="0" borderId="0" xfId="0" applyFont="1" applyAlignment="1" applyProtection="1">
      <alignment vertical="center"/>
      <protection locked="0"/>
    </xf>
    <xf numFmtId="0" fontId="14" fillId="0" borderId="18" xfId="0" applyFont="1" applyBorder="1" applyAlignment="1">
      <alignment vertical="center"/>
    </xf>
    <xf numFmtId="0" fontId="14" fillId="0" borderId="12" xfId="0" applyFont="1" applyBorder="1" applyAlignment="1">
      <alignment vertical="center"/>
    </xf>
    <xf numFmtId="0" fontId="40" fillId="0" borderId="22" xfId="0" applyFont="1" applyBorder="1" applyAlignment="1">
      <alignment horizontal="center" vertical="center"/>
    </xf>
    <xf numFmtId="49" fontId="40" fillId="0" borderId="22" xfId="0" applyNumberFormat="1"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center" vertical="center" wrapText="1"/>
    </xf>
    <xf numFmtId="167" fontId="40" fillId="0" borderId="22" xfId="0" applyNumberFormat="1" applyFont="1" applyBorder="1" applyAlignment="1">
      <alignment vertical="center"/>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lignment vertical="center"/>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5" fillId="0" borderId="26" xfId="0" applyFont="1" applyBorder="1" applyAlignment="1">
      <alignment horizontal="left" vertical="center"/>
    </xf>
    <xf numFmtId="0" fontId="0"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Border="1" applyAlignment="1">
      <alignment horizontal="left" vertical="center"/>
    </xf>
    <xf numFmtId="0" fontId="45" fillId="0" borderId="27" xfId="0"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0" fontId="4" fillId="0" borderId="0" xfId="0" applyFont="1" applyAlignment="1">
      <alignment horizontal="left" vertical="center"/>
    </xf>
    <xf numFmtId="0" fontId="0" fillId="0" borderId="0" xfId="0"/>
    <xf numFmtId="0" fontId="5" fillId="0" borderId="0" xfId="0" applyFont="1" applyAlignment="1">
      <alignment horizontal="left" vertical="top" wrapText="1"/>
    </xf>
    <xf numFmtId="49" fontId="4" fillId="2" borderId="0" xfId="0" applyNumberFormat="1" applyFont="1" applyFill="1" applyAlignment="1" applyProtection="1">
      <alignment horizontal="left" vertical="center"/>
      <protection locked="0"/>
    </xf>
    <xf numFmtId="49" fontId="4" fillId="0" borderId="0" xfId="0" applyNumberFormat="1" applyFont="1" applyAlignment="1">
      <alignment horizontal="left" vertical="center"/>
    </xf>
    <xf numFmtId="0" fontId="4" fillId="0" borderId="0" xfId="0" applyFont="1" applyAlignment="1">
      <alignment horizontal="left" vertical="center" wrapText="1"/>
    </xf>
    <xf numFmtId="4" fontId="20" fillId="0" borderId="5" xfId="0" applyNumberFormat="1" applyFont="1" applyBorder="1" applyAlignment="1">
      <alignment vertical="center"/>
    </xf>
    <xf numFmtId="0" fontId="0" fillId="0" borderId="5" xfId="0" applyBorder="1" applyAlignment="1">
      <alignment vertical="center"/>
    </xf>
    <xf numFmtId="0" fontId="3" fillId="0" borderId="0" xfId="0" applyFont="1" applyAlignment="1">
      <alignment horizontal="right" vertical="center"/>
    </xf>
    <xf numFmtId="4" fontId="21"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horizontal="left" vertical="center"/>
    </xf>
    <xf numFmtId="0" fontId="6" fillId="3" borderId="7" xfId="0" applyFont="1" applyFill="1" applyBorder="1" applyAlignment="1">
      <alignment horizontal="left" vertical="center"/>
    </xf>
    <xf numFmtId="0" fontId="0" fillId="3" borderId="7" xfId="0" applyFill="1" applyBorder="1" applyAlignment="1">
      <alignment vertical="center"/>
    </xf>
    <xf numFmtId="4" fontId="6" fillId="3" borderId="7" xfId="0" applyNumberFormat="1" applyFont="1" applyFill="1" applyBorder="1" applyAlignment="1">
      <alignment vertical="center"/>
    </xf>
    <xf numFmtId="0" fontId="0" fillId="3" borderId="13" xfId="0"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65" fontId="4" fillId="0" borderId="0" xfId="0" applyNumberFormat="1"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22" fillId="0" borderId="17" xfId="0" applyFont="1" applyBorder="1" applyAlignment="1">
      <alignment horizontal="center" vertical="center"/>
    </xf>
    <xf numFmtId="0" fontId="22" fillId="0" borderId="10" xfId="0" applyFont="1" applyBorder="1" applyAlignment="1">
      <alignment horizontal="left" vertical="center"/>
    </xf>
    <xf numFmtId="0" fontId="23" fillId="0" borderId="18" xfId="0" applyFont="1" applyBorder="1" applyAlignment="1">
      <alignment horizontal="left" vertical="center"/>
    </xf>
    <xf numFmtId="0" fontId="23" fillId="0" borderId="0" xfId="0" applyFont="1" applyAlignment="1">
      <alignment horizontal="lef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center" vertical="center"/>
    </xf>
    <xf numFmtId="0" fontId="24" fillId="4" borderId="7" xfId="0" applyFont="1" applyFill="1" applyBorder="1" applyAlignment="1">
      <alignment horizontal="right" vertical="center"/>
    </xf>
    <xf numFmtId="4" fontId="30" fillId="0" borderId="0" xfId="0" applyNumberFormat="1" applyFont="1" applyAlignment="1">
      <alignment vertical="center"/>
    </xf>
    <xf numFmtId="0" fontId="30" fillId="0" borderId="0" xfId="0" applyFont="1" applyAlignment="1">
      <alignment vertical="center"/>
    </xf>
    <xf numFmtId="0" fontId="29" fillId="0" borderId="0" xfId="0" applyFont="1" applyAlignment="1">
      <alignment horizontal="left" vertical="center" wrapText="1"/>
    </xf>
    <xf numFmtId="4" fontId="26" fillId="0" borderId="0" xfId="0" applyNumberFormat="1" applyFont="1" applyAlignment="1">
      <alignment horizontal="right" vertical="center"/>
    </xf>
    <xf numFmtId="4" fontId="26" fillId="0" borderId="0" xfId="0" applyNumberFormat="1"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vertical="center"/>
    </xf>
    <xf numFmtId="0" fontId="4"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0" fontId="43" fillId="0" borderId="0" xfId="0" applyFont="1" applyBorder="1" applyAlignment="1">
      <alignment horizontal="center" vertical="center"/>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52" fillId="0" borderId="31" xfId="21" applyFont="1" applyBorder="1" applyAlignment="1">
      <alignment horizontal="center" vertical="center"/>
      <protection/>
    </xf>
    <xf numFmtId="49" fontId="52" fillId="0" borderId="32" xfId="21" applyNumberFormat="1" applyFont="1" applyBorder="1" applyAlignment="1">
      <alignment horizontal="center" vertical="center"/>
      <protection/>
    </xf>
    <xf numFmtId="0" fontId="52" fillId="0" borderId="32" xfId="21" applyFont="1" applyBorder="1" applyAlignment="1">
      <alignment horizontal="left"/>
      <protection/>
    </xf>
    <xf numFmtId="0" fontId="53" fillId="0" borderId="32" xfId="21" applyFont="1" applyBorder="1" applyAlignment="1">
      <alignment horizontal="left"/>
      <protection/>
    </xf>
    <xf numFmtId="168" fontId="54" fillId="0" borderId="32" xfId="21" applyNumberFormat="1" applyFont="1" applyBorder="1" applyAlignment="1">
      <alignment horizontal="center"/>
      <protection/>
    </xf>
    <xf numFmtId="4" fontId="54" fillId="0" borderId="32" xfId="21" applyNumberFormat="1" applyFont="1" applyBorder="1" applyAlignment="1">
      <alignment horizontal="left"/>
      <protection/>
    </xf>
    <xf numFmtId="4" fontId="54" fillId="0" borderId="33" xfId="21" applyNumberFormat="1" applyFont="1" applyBorder="1" applyAlignment="1">
      <alignment horizontal="left"/>
      <protection/>
    </xf>
    <xf numFmtId="0" fontId="51" fillId="0" borderId="0" xfId="21">
      <alignment/>
      <protection/>
    </xf>
    <xf numFmtId="0" fontId="55" fillId="0" borderId="34" xfId="21" applyFont="1" applyBorder="1" applyAlignment="1">
      <alignment horizontal="center" vertical="center"/>
      <protection/>
    </xf>
    <xf numFmtId="49" fontId="55" fillId="0" borderId="0" xfId="21" applyNumberFormat="1" applyFont="1" applyAlignment="1">
      <alignment horizontal="center" vertical="center"/>
      <protection/>
    </xf>
    <xf numFmtId="0" fontId="56" fillId="0" borderId="0" xfId="21" applyFont="1" applyAlignment="1">
      <alignment horizontal="left"/>
      <protection/>
    </xf>
    <xf numFmtId="0" fontId="1" fillId="0" borderId="0" xfId="21" applyFont="1" applyAlignment="1">
      <alignment horizontal="center"/>
      <protection/>
    </xf>
    <xf numFmtId="168" fontId="1" fillId="0" borderId="0" xfId="21" applyNumberFormat="1" applyFont="1" applyAlignment="1">
      <alignment horizontal="center"/>
      <protection/>
    </xf>
    <xf numFmtId="4" fontId="57" fillId="0" borderId="0" xfId="21" applyNumberFormat="1" applyFont="1" applyAlignment="1">
      <alignment horizontal="left"/>
      <protection/>
    </xf>
    <xf numFmtId="3" fontId="1" fillId="0" borderId="35" xfId="21" applyNumberFormat="1" applyFont="1" applyBorder="1" applyAlignment="1">
      <alignment horizontal="left"/>
      <protection/>
    </xf>
    <xf numFmtId="0" fontId="58" fillId="0" borderId="0" xfId="21" applyFont="1" applyAlignment="1">
      <alignment horizontal="left"/>
      <protection/>
    </xf>
    <xf numFmtId="4" fontId="57" fillId="0" borderId="0" xfId="21" applyNumberFormat="1" applyFont="1" applyAlignment="1">
      <alignment horizontal="left" wrapText="1"/>
      <protection/>
    </xf>
    <xf numFmtId="4" fontId="59" fillId="0" borderId="35" xfId="21" applyNumberFormat="1" applyFont="1" applyBorder="1" applyAlignment="1">
      <alignment horizontal="left" wrapText="1"/>
      <protection/>
    </xf>
    <xf numFmtId="0" fontId="60" fillId="0" borderId="0" xfId="21" applyFont="1" applyAlignment="1">
      <alignment horizontal="left"/>
      <protection/>
    </xf>
    <xf numFmtId="0" fontId="53" fillId="0" borderId="0" xfId="21" applyFont="1" applyAlignment="1">
      <alignment horizontal="left"/>
      <protection/>
    </xf>
    <xf numFmtId="0" fontId="55" fillId="0" borderId="36" xfId="21" applyFont="1" applyBorder="1" applyAlignment="1">
      <alignment horizontal="center" vertical="center"/>
      <protection/>
    </xf>
    <xf numFmtId="49" fontId="55" fillId="0" borderId="37" xfId="21" applyNumberFormat="1" applyFont="1" applyBorder="1" applyAlignment="1">
      <alignment horizontal="center" vertical="center"/>
      <protection/>
    </xf>
    <xf numFmtId="0" fontId="58" fillId="0" borderId="37" xfId="21" applyFont="1" applyBorder="1" applyAlignment="1">
      <alignment horizontal="left"/>
      <protection/>
    </xf>
    <xf numFmtId="0" fontId="1" fillId="0" borderId="37" xfId="21" applyFont="1" applyBorder="1" applyAlignment="1">
      <alignment horizontal="center"/>
      <protection/>
    </xf>
    <xf numFmtId="168" fontId="1" fillId="0" borderId="37" xfId="21" applyNumberFormat="1" applyFont="1" applyBorder="1" applyAlignment="1">
      <alignment horizontal="center"/>
      <protection/>
    </xf>
    <xf numFmtId="4" fontId="57" fillId="0" borderId="37" xfId="21" applyNumberFormat="1" applyFont="1" applyBorder="1" applyAlignment="1">
      <alignment horizontal="left" wrapText="1"/>
      <protection/>
    </xf>
    <xf numFmtId="4" fontId="59" fillId="0" borderId="38" xfId="21" applyNumberFormat="1" applyFont="1" applyBorder="1" applyAlignment="1">
      <alignment horizontal="left" wrapText="1"/>
      <protection/>
    </xf>
    <xf numFmtId="0" fontId="57" fillId="0" borderId="39" xfId="21" applyFont="1" applyBorder="1" applyAlignment="1">
      <alignment horizontal="center" vertical="center" wrapText="1"/>
      <protection/>
    </xf>
    <xf numFmtId="49" fontId="57" fillId="0" borderId="40" xfId="21" applyNumberFormat="1" applyFont="1" applyBorder="1" applyAlignment="1">
      <alignment horizontal="center" vertical="center" wrapText="1"/>
      <protection/>
    </xf>
    <xf numFmtId="0" fontId="61" fillId="0" borderId="41" xfId="21" applyFont="1" applyBorder="1" applyAlignment="1">
      <alignment horizontal="center" vertical="center" wrapText="1"/>
      <protection/>
    </xf>
    <xf numFmtId="0" fontId="57" fillId="0" borderId="41" xfId="21" applyFont="1" applyBorder="1" applyAlignment="1">
      <alignment horizontal="center" vertical="center" wrapText="1"/>
      <protection/>
    </xf>
    <xf numFmtId="168" fontId="57" fillId="0" borderId="41" xfId="21" applyNumberFormat="1" applyFont="1" applyBorder="1" applyAlignment="1">
      <alignment horizontal="center" vertical="center" wrapText="1"/>
      <protection/>
    </xf>
    <xf numFmtId="4" fontId="57" fillId="0" borderId="41" xfId="21" applyNumberFormat="1" applyFont="1" applyBorder="1" applyAlignment="1">
      <alignment horizontal="center" vertical="center" wrapText="1"/>
      <protection/>
    </xf>
    <xf numFmtId="4" fontId="57" fillId="0" borderId="42" xfId="21" applyNumberFormat="1" applyFont="1" applyBorder="1" applyAlignment="1">
      <alignment horizontal="center" vertical="center"/>
      <protection/>
    </xf>
    <xf numFmtId="0" fontId="57" fillId="0" borderId="43" xfId="21" applyFont="1" applyBorder="1" applyAlignment="1">
      <alignment horizontal="center" vertical="center" wrapText="1"/>
      <protection/>
    </xf>
    <xf numFmtId="49" fontId="57" fillId="0" borderId="44" xfId="21" applyNumberFormat="1" applyFont="1" applyBorder="1" applyAlignment="1">
      <alignment horizontal="center" vertical="center" wrapText="1"/>
      <protection/>
    </xf>
    <xf numFmtId="0" fontId="52" fillId="0" borderId="44" xfId="21" applyFont="1" applyBorder="1" applyAlignment="1">
      <alignment wrapText="1"/>
      <protection/>
    </xf>
    <xf numFmtId="168" fontId="57" fillId="0" borderId="43" xfId="21" applyNumberFormat="1" applyFont="1" applyBorder="1" applyAlignment="1">
      <alignment horizontal="center" vertical="center" wrapText="1"/>
      <protection/>
    </xf>
    <xf numFmtId="169" fontId="57" fillId="0" borderId="43" xfId="21" applyNumberFormat="1" applyFont="1" applyBorder="1" applyAlignment="1">
      <alignment horizontal="center" vertical="center" wrapText="1"/>
      <protection/>
    </xf>
    <xf numFmtId="170" fontId="57" fillId="0" borderId="43" xfId="21" applyNumberFormat="1" applyFont="1" applyBorder="1" applyAlignment="1">
      <alignment horizontal="center" vertical="center"/>
      <protection/>
    </xf>
    <xf numFmtId="0" fontId="57" fillId="0" borderId="45" xfId="21" applyFont="1" applyBorder="1" applyAlignment="1">
      <alignment horizontal="center" vertical="center" wrapText="1"/>
      <protection/>
    </xf>
    <xf numFmtId="49" fontId="57" fillId="0" borderId="45" xfId="21" applyNumberFormat="1" applyFont="1" applyBorder="1" applyAlignment="1">
      <alignment horizontal="center" vertical="center" wrapText="1"/>
      <protection/>
    </xf>
    <xf numFmtId="0" fontId="62" fillId="0" borderId="45" xfId="22" applyBorder="1" applyAlignment="1" applyProtection="1">
      <alignment wrapText="1"/>
      <protection/>
    </xf>
    <xf numFmtId="168" fontId="57" fillId="0" borderId="45" xfId="21" applyNumberFormat="1" applyFont="1" applyBorder="1" applyAlignment="1">
      <alignment horizontal="center" vertical="center" wrapText="1"/>
      <protection/>
    </xf>
    <xf numFmtId="169" fontId="57" fillId="0" borderId="45" xfId="21" applyNumberFormat="1" applyFont="1" applyBorder="1" applyAlignment="1">
      <alignment horizontal="center" vertical="center" wrapText="1"/>
      <protection/>
    </xf>
    <xf numFmtId="37" fontId="63" fillId="0" borderId="45" xfId="21" applyNumberFormat="1" applyFont="1" applyBorder="1" applyAlignment="1">
      <alignment horizontal="center" vertical="center"/>
      <protection/>
    </xf>
    <xf numFmtId="169" fontId="63" fillId="0" borderId="45" xfId="21" applyNumberFormat="1" applyFont="1" applyBorder="1" applyAlignment="1">
      <alignment horizontal="center" vertical="center"/>
      <protection/>
    </xf>
    <xf numFmtId="0" fontId="1" fillId="5" borderId="46" xfId="21" applyFont="1" applyFill="1" applyBorder="1" applyAlignment="1">
      <alignment horizontal="center" vertical="center"/>
      <protection/>
    </xf>
    <xf numFmtId="49" fontId="1" fillId="5" borderId="46" xfId="21" applyNumberFormat="1" applyFont="1" applyFill="1" applyBorder="1" applyAlignment="1">
      <alignment horizontal="center" vertical="center"/>
      <protection/>
    </xf>
    <xf numFmtId="0" fontId="64" fillId="5" borderId="46" xfId="21" applyFont="1" applyFill="1" applyBorder="1" applyAlignment="1">
      <alignment wrapText="1"/>
      <protection/>
    </xf>
    <xf numFmtId="168" fontId="1" fillId="5" borderId="46" xfId="21" applyNumberFormat="1" applyFont="1" applyFill="1" applyBorder="1" applyAlignment="1">
      <alignment horizontal="center" vertical="center"/>
      <protection/>
    </xf>
    <xf numFmtId="169" fontId="55" fillId="5" borderId="46" xfId="21" applyNumberFormat="1" applyFont="1" applyFill="1" applyBorder="1" applyAlignment="1">
      <alignment horizontal="center" vertical="center"/>
      <protection/>
    </xf>
    <xf numFmtId="169" fontId="65" fillId="5" borderId="46" xfId="21" applyNumberFormat="1" applyFont="1" applyFill="1" applyBorder="1" applyAlignment="1">
      <alignment horizontal="center" vertical="center"/>
      <protection/>
    </xf>
    <xf numFmtId="0" fontId="57" fillId="0" borderId="47" xfId="21" applyFont="1" applyBorder="1" applyAlignment="1">
      <alignment horizontal="center" vertical="center" wrapText="1"/>
      <protection/>
    </xf>
    <xf numFmtId="49" fontId="57" fillId="0" borderId="47" xfId="21" applyNumberFormat="1" applyFont="1" applyBorder="1" applyAlignment="1">
      <alignment horizontal="center" vertical="center" wrapText="1"/>
      <protection/>
    </xf>
    <xf numFmtId="0" fontId="61" fillId="0" borderId="47" xfId="21" applyFont="1" applyBorder="1" applyAlignment="1">
      <alignment horizontal="center" vertical="center" wrapText="1"/>
      <protection/>
    </xf>
    <xf numFmtId="168" fontId="57" fillId="0" borderId="47" xfId="21" applyNumberFormat="1" applyFont="1" applyBorder="1" applyAlignment="1">
      <alignment horizontal="center" vertical="center" wrapText="1"/>
      <protection/>
    </xf>
    <xf numFmtId="4" fontId="57" fillId="0" borderId="47" xfId="21" applyNumberFormat="1" applyFont="1" applyBorder="1" applyAlignment="1">
      <alignment horizontal="center" vertical="center" wrapText="1"/>
      <protection/>
    </xf>
    <xf numFmtId="4" fontId="57" fillId="0" borderId="47" xfId="21" applyNumberFormat="1" applyFont="1" applyBorder="1" applyAlignment="1">
      <alignment horizontal="center" vertical="center"/>
      <protection/>
    </xf>
    <xf numFmtId="0" fontId="1" fillId="0" borderId="48" xfId="21" applyFont="1" applyBorder="1" applyAlignment="1">
      <alignment horizontal="center" vertical="center"/>
      <protection/>
    </xf>
    <xf numFmtId="49" fontId="1" fillId="0" borderId="49" xfId="21" applyNumberFormat="1" applyFont="1" applyBorder="1" applyAlignment="1">
      <alignment horizontal="center" vertical="center"/>
      <protection/>
    </xf>
    <xf numFmtId="0" fontId="53" fillId="0" borderId="49" xfId="21" applyFont="1" applyBorder="1" applyAlignment="1">
      <alignment wrapText="1"/>
      <protection/>
    </xf>
    <xf numFmtId="0" fontId="1" fillId="0" borderId="49" xfId="21" applyFont="1" applyBorder="1" applyAlignment="1">
      <alignment horizontal="center" vertical="center"/>
      <protection/>
    </xf>
    <xf numFmtId="168" fontId="1" fillId="0" borderId="49" xfId="21" applyNumberFormat="1" applyFont="1" applyBorder="1" applyAlignment="1">
      <alignment horizontal="center" vertical="center"/>
      <protection/>
    </xf>
    <xf numFmtId="0" fontId="53" fillId="0" borderId="49" xfId="21" applyFont="1" applyBorder="1" applyAlignment="1">
      <alignment horizontal="center" vertical="center"/>
      <protection/>
    </xf>
    <xf numFmtId="0" fontId="66" fillId="0" borderId="50" xfId="21" applyFont="1" applyBorder="1" applyAlignment="1">
      <alignment horizontal="center" vertical="center"/>
      <protection/>
    </xf>
    <xf numFmtId="0" fontId="1" fillId="0" borderId="45" xfId="21" applyFont="1" applyBorder="1" applyAlignment="1">
      <alignment horizontal="center" vertical="top" wrapText="1"/>
      <protection/>
    </xf>
    <xf numFmtId="49" fontId="1" fillId="0" borderId="45" xfId="21" applyNumberFormat="1" applyFont="1" applyBorder="1" applyAlignment="1">
      <alignment horizontal="center" vertical="top" wrapText="1"/>
      <protection/>
    </xf>
    <xf numFmtId="0" fontId="1" fillId="0" borderId="45" xfId="21" applyFont="1" applyBorder="1" applyAlignment="1">
      <alignment vertical="top" wrapText="1"/>
      <protection/>
    </xf>
    <xf numFmtId="169" fontId="55" fillId="0" borderId="43" xfId="21" applyNumberFormat="1" applyFont="1" applyBorder="1" applyAlignment="1">
      <alignment horizontal="center" vertical="center"/>
      <protection/>
    </xf>
    <xf numFmtId="1" fontId="67" fillId="0" borderId="45" xfId="21" applyNumberFormat="1" applyFont="1" applyBorder="1" applyAlignment="1">
      <alignment horizontal="center" vertical="top" wrapText="1"/>
      <protection/>
    </xf>
    <xf numFmtId="49" fontId="67" fillId="0" borderId="45" xfId="21" applyNumberFormat="1" applyFont="1" applyBorder="1" applyAlignment="1">
      <alignment horizontal="center" vertical="top" wrapText="1"/>
      <protection/>
    </xf>
    <xf numFmtId="0" fontId="67" fillId="0" borderId="45" xfId="21" applyFont="1" applyBorder="1" applyAlignment="1">
      <alignment vertical="top" wrapText="1"/>
      <protection/>
    </xf>
    <xf numFmtId="0" fontId="67" fillId="0" borderId="45" xfId="21" applyFont="1" applyBorder="1" applyAlignment="1">
      <alignment horizontal="center" vertical="center"/>
      <protection/>
    </xf>
    <xf numFmtId="4" fontId="67" fillId="0" borderId="45" xfId="21" applyNumberFormat="1" applyFont="1" applyBorder="1" applyAlignment="1">
      <alignment horizontal="right" vertical="top" wrapText="1"/>
      <protection/>
    </xf>
    <xf numFmtId="169" fontId="67" fillId="0" borderId="45" xfId="21" applyNumberFormat="1" applyFont="1" applyBorder="1" applyAlignment="1">
      <alignment horizontal="center" vertical="center"/>
      <protection/>
    </xf>
    <xf numFmtId="0" fontId="67" fillId="0" borderId="45" xfId="21" applyFont="1" applyBorder="1" applyAlignment="1">
      <alignment wrapText="1"/>
      <protection/>
    </xf>
    <xf numFmtId="0" fontId="67" fillId="0" borderId="51" xfId="21" applyFont="1" applyBorder="1" applyAlignment="1">
      <alignment vertical="top" wrapText="1"/>
      <protection/>
    </xf>
    <xf numFmtId="0" fontId="67" fillId="0" borderId="51" xfId="21" applyFont="1" applyBorder="1" applyAlignment="1">
      <alignment horizontal="center" vertical="center"/>
      <protection/>
    </xf>
    <xf numFmtId="4" fontId="67" fillId="0" borderId="51" xfId="21" applyNumberFormat="1" applyFont="1" applyBorder="1" applyAlignment="1">
      <alignment horizontal="right" vertical="top" wrapText="1"/>
      <protection/>
    </xf>
    <xf numFmtId="0" fontId="67" fillId="0" borderId="52" xfId="21" applyFont="1" applyBorder="1" applyAlignment="1">
      <alignment horizontal="center" vertical="center"/>
      <protection/>
    </xf>
    <xf numFmtId="49" fontId="67" fillId="0" borderId="52" xfId="21" applyNumberFormat="1" applyFont="1" applyBorder="1" applyAlignment="1">
      <alignment horizontal="center" vertical="center"/>
      <protection/>
    </xf>
    <xf numFmtId="0" fontId="67" fillId="0" borderId="52" xfId="21" applyFont="1" applyBorder="1" applyAlignment="1">
      <alignment wrapText="1"/>
      <protection/>
    </xf>
    <xf numFmtId="168" fontId="67" fillId="0" borderId="52" xfId="21" applyNumberFormat="1" applyFont="1" applyBorder="1" applyAlignment="1">
      <alignment horizontal="center" vertical="center"/>
      <protection/>
    </xf>
    <xf numFmtId="169" fontId="67" fillId="0" borderId="53" xfId="21" applyNumberFormat="1" applyFont="1" applyBorder="1" applyAlignment="1">
      <alignment horizontal="center" vertical="center"/>
      <protection/>
    </xf>
    <xf numFmtId="169" fontId="67" fillId="0" borderId="52" xfId="21" applyNumberFormat="1" applyFont="1" applyBorder="1" applyAlignment="1">
      <alignment horizontal="center" vertical="center"/>
      <protection/>
    </xf>
    <xf numFmtId="0" fontId="55" fillId="0" borderId="48" xfId="21" applyFont="1" applyBorder="1" applyAlignment="1">
      <alignment horizontal="center" vertical="center"/>
      <protection/>
    </xf>
    <xf numFmtId="49" fontId="55" fillId="0" borderId="49" xfId="21" applyNumberFormat="1" applyFont="1" applyBorder="1" applyAlignment="1">
      <alignment horizontal="center" vertical="center"/>
      <protection/>
    </xf>
    <xf numFmtId="0" fontId="68" fillId="0" borderId="49" xfId="21" applyFont="1" applyBorder="1" applyAlignment="1">
      <alignment wrapText="1"/>
      <protection/>
    </xf>
    <xf numFmtId="169" fontId="55" fillId="0" borderId="49" xfId="21" applyNumberFormat="1" applyFont="1" applyBorder="1" applyAlignment="1">
      <alignment horizontal="center" vertical="center"/>
      <protection/>
    </xf>
    <xf numFmtId="169" fontId="69" fillId="0" borderId="50" xfId="21" applyNumberFormat="1" applyFont="1" applyBorder="1" applyAlignment="1">
      <alignment horizontal="center" vertical="center"/>
      <protection/>
    </xf>
    <xf numFmtId="0" fontId="55" fillId="6" borderId="36" xfId="21" applyFont="1" applyFill="1" applyBorder="1" applyAlignment="1">
      <alignment horizontal="center" vertical="center"/>
      <protection/>
    </xf>
    <xf numFmtId="49" fontId="55" fillId="6" borderId="37" xfId="21" applyNumberFormat="1" applyFont="1" applyFill="1" applyBorder="1" applyAlignment="1">
      <alignment horizontal="center" vertical="center"/>
      <protection/>
    </xf>
    <xf numFmtId="0" fontId="68" fillId="6" borderId="37" xfId="21" applyFont="1" applyFill="1" applyBorder="1" applyAlignment="1">
      <alignment wrapText="1"/>
      <protection/>
    </xf>
    <xf numFmtId="0" fontId="1" fillId="6" borderId="37" xfId="21" applyFont="1" applyFill="1" applyBorder="1" applyAlignment="1">
      <alignment horizontal="center" vertical="center"/>
      <protection/>
    </xf>
    <xf numFmtId="168" fontId="1" fillId="6" borderId="37" xfId="21" applyNumberFormat="1" applyFont="1" applyFill="1" applyBorder="1" applyAlignment="1">
      <alignment horizontal="center" vertical="center"/>
      <protection/>
    </xf>
    <xf numFmtId="0" fontId="55" fillId="6" borderId="37" xfId="21" applyFont="1" applyFill="1" applyBorder="1" applyAlignment="1">
      <alignment horizontal="center" vertical="center"/>
      <protection/>
    </xf>
    <xf numFmtId="169" fontId="58" fillId="6" borderId="38" xfId="21" applyNumberFormat="1" applyFont="1" applyFill="1" applyBorder="1" applyAlignment="1">
      <alignment horizontal="center" vertical="center"/>
      <protection/>
    </xf>
    <xf numFmtId="0" fontId="67" fillId="0" borderId="45" xfId="21" applyFont="1" applyBorder="1" applyAlignment="1">
      <alignment horizontal="center" vertical="top" wrapText="1"/>
      <protection/>
    </xf>
    <xf numFmtId="0" fontId="1" fillId="6" borderId="36" xfId="21" applyFont="1" applyFill="1" applyBorder="1" applyAlignment="1">
      <alignment horizontal="center" vertical="center"/>
      <protection/>
    </xf>
    <xf numFmtId="49" fontId="1" fillId="6" borderId="37" xfId="21" applyNumberFormat="1" applyFont="1" applyFill="1" applyBorder="1" applyAlignment="1">
      <alignment horizontal="center" vertical="center"/>
      <protection/>
    </xf>
    <xf numFmtId="0" fontId="1" fillId="0" borderId="34" xfId="21" applyFont="1" applyBorder="1" applyAlignment="1">
      <alignment horizontal="center" vertical="center"/>
      <protection/>
    </xf>
    <xf numFmtId="49" fontId="1" fillId="0" borderId="0" xfId="21" applyNumberFormat="1" applyFont="1" applyAlignment="1">
      <alignment horizontal="center" vertical="center"/>
      <protection/>
    </xf>
    <xf numFmtId="0" fontId="53" fillId="0" borderId="0" xfId="21" applyFont="1" applyAlignment="1">
      <alignment wrapText="1"/>
      <protection/>
    </xf>
    <xf numFmtId="0" fontId="1" fillId="0" borderId="0" xfId="21" applyFont="1" applyAlignment="1">
      <alignment horizontal="center" vertical="center"/>
      <protection/>
    </xf>
    <xf numFmtId="168" fontId="1" fillId="0" borderId="0" xfId="21" applyNumberFormat="1" applyFont="1" applyAlignment="1">
      <alignment horizontal="center" vertical="center"/>
      <protection/>
    </xf>
    <xf numFmtId="0" fontId="53" fillId="0" borderId="0" xfId="21" applyFont="1" applyAlignment="1">
      <alignment horizontal="center" vertical="center"/>
      <protection/>
    </xf>
    <xf numFmtId="0" fontId="66" fillId="0" borderId="33" xfId="21" applyFont="1" applyBorder="1" applyAlignment="1">
      <alignment horizontal="center" vertical="center"/>
      <protection/>
    </xf>
    <xf numFmtId="0" fontId="66" fillId="0" borderId="35" xfId="21" applyFont="1" applyBorder="1" applyAlignment="1">
      <alignment horizontal="center" vertical="center"/>
      <protection/>
    </xf>
    <xf numFmtId="172" fontId="1" fillId="0" borderId="54" xfId="21" applyNumberFormat="1" applyFont="1" applyBorder="1" applyAlignment="1">
      <alignment horizontal="center" vertical="top" wrapText="1"/>
      <protection/>
    </xf>
    <xf numFmtId="49" fontId="1" fillId="0" borderId="54" xfId="21" applyNumberFormat="1" applyFont="1" applyBorder="1" applyAlignment="1">
      <alignment horizontal="center" vertical="top" wrapText="1"/>
      <protection/>
    </xf>
    <xf numFmtId="0" fontId="67" fillId="0" borderId="54" xfId="21" applyFont="1" applyBorder="1" applyAlignment="1">
      <alignment vertical="top" wrapText="1"/>
      <protection/>
    </xf>
    <xf numFmtId="4" fontId="67" fillId="0" borderId="54" xfId="21" applyNumberFormat="1" applyFont="1" applyBorder="1" applyAlignment="1">
      <alignment horizontal="right" vertical="top" wrapText="1"/>
      <protection/>
    </xf>
    <xf numFmtId="171" fontId="67" fillId="0" borderId="54" xfId="21" applyNumberFormat="1" applyFont="1" applyBorder="1" applyAlignment="1">
      <alignment horizontal="right" vertical="top" wrapText="1"/>
      <protection/>
    </xf>
    <xf numFmtId="169" fontId="67" fillId="0" borderId="54" xfId="21" applyNumberFormat="1" applyFont="1" applyBorder="1" applyAlignment="1">
      <alignment horizontal="center" vertical="center"/>
      <protection/>
    </xf>
    <xf numFmtId="172" fontId="67" fillId="0" borderId="52" xfId="21" applyNumberFormat="1" applyFont="1" applyBorder="1" applyAlignment="1">
      <alignment horizontal="center" vertical="center"/>
      <protection/>
    </xf>
    <xf numFmtId="172" fontId="55" fillId="0" borderId="48" xfId="21" applyNumberFormat="1" applyFont="1" applyBorder="1" applyAlignment="1">
      <alignment horizontal="center" vertical="center"/>
      <protection/>
    </xf>
    <xf numFmtId="172" fontId="55" fillId="6" borderId="36" xfId="21" applyNumberFormat="1" applyFont="1" applyFill="1" applyBorder="1" applyAlignment="1">
      <alignment horizontal="center" vertical="center"/>
      <protection/>
    </xf>
    <xf numFmtId="1" fontId="1" fillId="0" borderId="54" xfId="21" applyNumberFormat="1" applyFont="1" applyBorder="1" applyAlignment="1">
      <alignment horizontal="center" vertical="top" wrapText="1"/>
      <protection/>
    </xf>
    <xf numFmtId="49" fontId="1" fillId="0" borderId="55" xfId="21" applyNumberFormat="1" applyFont="1" applyBorder="1" applyAlignment="1">
      <alignment horizontal="center" vertical="top" wrapText="1"/>
      <protection/>
    </xf>
    <xf numFmtId="0" fontId="55" fillId="0" borderId="47" xfId="21" applyFont="1" applyBorder="1" applyAlignment="1">
      <alignment horizontal="center" vertical="center"/>
      <protection/>
    </xf>
    <xf numFmtId="49" fontId="55" fillId="0" borderId="47" xfId="21" applyNumberFormat="1" applyFont="1" applyBorder="1" applyAlignment="1">
      <alignment horizontal="center" vertical="center"/>
      <protection/>
    </xf>
    <xf numFmtId="0" fontId="70" fillId="0" borderId="47" xfId="21" applyFont="1" applyBorder="1" applyAlignment="1">
      <alignment vertical="center" wrapText="1"/>
      <protection/>
    </xf>
    <xf numFmtId="0" fontId="1" fillId="0" borderId="47" xfId="21" applyFont="1" applyBorder="1" applyAlignment="1">
      <alignment horizontal="center" vertical="center"/>
      <protection/>
    </xf>
    <xf numFmtId="168" fontId="1" fillId="0" borderId="47" xfId="21" applyNumberFormat="1" applyFont="1" applyBorder="1" applyAlignment="1">
      <alignment horizontal="center" vertical="center"/>
      <protection/>
    </xf>
    <xf numFmtId="170" fontId="71" fillId="0" borderId="36" xfId="21" applyNumberFormat="1" applyFont="1" applyBorder="1" applyAlignment="1">
      <alignment horizontal="center" vertical="center"/>
      <protection/>
    </xf>
    <xf numFmtId="169" fontId="65" fillId="0" borderId="47" xfId="21" applyNumberFormat="1" applyFont="1" applyBorder="1" applyAlignment="1">
      <alignment horizontal="center" vertical="center" wrapText="1"/>
      <protection/>
    </xf>
    <xf numFmtId="0" fontId="51" fillId="0" borderId="0" xfId="21" applyAlignment="1">
      <alignment horizontal="center" vertical="center"/>
      <protection/>
    </xf>
    <xf numFmtId="49" fontId="51" fillId="0" borderId="0" xfId="21" applyNumberFormat="1" applyAlignment="1">
      <alignment horizontal="center" vertical="center"/>
      <protection/>
    </xf>
    <xf numFmtId="168" fontId="51" fillId="0" borderId="0" xfId="21" applyNumberFormat="1">
      <alignment/>
      <protection/>
    </xf>
    <xf numFmtId="0" fontId="52" fillId="0" borderId="32" xfId="21" applyFont="1" applyBorder="1" applyAlignment="1">
      <alignment horizontal="center" vertical="center"/>
      <protection/>
    </xf>
    <xf numFmtId="0" fontId="64" fillId="0" borderId="32" xfId="21" applyFont="1" applyBorder="1" applyAlignment="1">
      <alignment horizontal="center"/>
      <protection/>
    </xf>
    <xf numFmtId="0" fontId="55" fillId="0" borderId="0" xfId="21" applyFont="1" applyAlignment="1">
      <alignment horizontal="center" vertical="center"/>
      <protection/>
    </xf>
    <xf numFmtId="0" fontId="72" fillId="0" borderId="0" xfId="21" applyFont="1" applyAlignment="1">
      <alignment horizontal="left"/>
      <protection/>
    </xf>
    <xf numFmtId="3" fontId="58" fillId="0" borderId="35" xfId="21" applyNumberFormat="1" applyFont="1" applyBorder="1" applyAlignment="1">
      <alignment horizontal="left"/>
      <protection/>
    </xf>
    <xf numFmtId="0" fontId="55" fillId="0" borderId="37" xfId="21" applyFont="1" applyBorder="1" applyAlignment="1">
      <alignment horizontal="center" vertical="center"/>
      <protection/>
    </xf>
    <xf numFmtId="168" fontId="58" fillId="0" borderId="37" xfId="21" applyNumberFormat="1" applyFont="1" applyBorder="1" applyAlignment="1">
      <alignment horizontal="center"/>
      <protection/>
    </xf>
    <xf numFmtId="0" fontId="51" fillId="0" borderId="37" xfId="21" applyBorder="1">
      <alignment/>
      <protection/>
    </xf>
    <xf numFmtId="14" fontId="73" fillId="0" borderId="38" xfId="21" applyNumberFormat="1" applyFont="1" applyBorder="1" applyAlignment="1">
      <alignment horizontal="center"/>
      <protection/>
    </xf>
    <xf numFmtId="0" fontId="55" fillId="6" borderId="31" xfId="21" applyFont="1" applyFill="1" applyBorder="1" applyAlignment="1">
      <alignment horizontal="center" vertical="center"/>
      <protection/>
    </xf>
    <xf numFmtId="0" fontId="68" fillId="6" borderId="32" xfId="21" applyFont="1" applyFill="1" applyBorder="1" applyAlignment="1">
      <alignment wrapText="1"/>
      <protection/>
    </xf>
    <xf numFmtId="0" fontId="55" fillId="6" borderId="32" xfId="21" applyFont="1" applyFill="1" applyBorder="1" applyAlignment="1">
      <alignment horizontal="center" vertical="center"/>
      <protection/>
    </xf>
    <xf numFmtId="168" fontId="55" fillId="6" borderId="32" xfId="21" applyNumberFormat="1" applyFont="1" applyFill="1" applyBorder="1" applyAlignment="1">
      <alignment horizontal="center" vertical="center"/>
      <protection/>
    </xf>
    <xf numFmtId="169" fontId="55" fillId="6" borderId="32" xfId="21" applyNumberFormat="1" applyFont="1" applyFill="1" applyBorder="1" applyAlignment="1">
      <alignment horizontal="center" vertical="center"/>
      <protection/>
    </xf>
    <xf numFmtId="169" fontId="69" fillId="6" borderId="33" xfId="21" applyNumberFormat="1" applyFont="1" applyFill="1" applyBorder="1" applyAlignment="1">
      <alignment horizontal="center" vertical="center"/>
      <protection/>
    </xf>
    <xf numFmtId="169" fontId="66" fillId="0" borderId="50" xfId="21" applyNumberFormat="1" applyFont="1" applyBorder="1" applyAlignment="1">
      <alignment horizontal="center" vertical="center"/>
      <protection/>
    </xf>
    <xf numFmtId="0" fontId="1" fillId="0" borderId="46" xfId="21" applyFont="1" applyBorder="1" applyAlignment="1">
      <alignment horizontal="center" vertical="center"/>
      <protection/>
    </xf>
    <xf numFmtId="0" fontId="58" fillId="0" borderId="46" xfId="21" applyFont="1" applyBorder="1" applyAlignment="1">
      <alignment horizontal="center" wrapText="1"/>
      <protection/>
    </xf>
    <xf numFmtId="0" fontId="74" fillId="0" borderId="46" xfId="21" applyFont="1" applyBorder="1">
      <alignment/>
      <protection/>
    </xf>
    <xf numFmtId="0" fontId="55" fillId="0" borderId="46" xfId="21" applyFont="1" applyBorder="1" applyAlignment="1">
      <alignment horizontal="center"/>
      <protection/>
    </xf>
    <xf numFmtId="0" fontId="55" fillId="0" borderId="46" xfId="21" applyFont="1" applyBorder="1" applyAlignment="1">
      <alignment horizontal="left" wrapText="1"/>
      <protection/>
    </xf>
    <xf numFmtId="0" fontId="1" fillId="0" borderId="46" xfId="21" applyFont="1" applyBorder="1" applyAlignment="1">
      <alignment horizontal="center"/>
      <protection/>
    </xf>
    <xf numFmtId="0" fontId="55" fillId="0" borderId="46" xfId="21" applyFont="1" applyBorder="1" applyAlignment="1">
      <alignment horizontal="right"/>
      <protection/>
    </xf>
    <xf numFmtId="173" fontId="55" fillId="0" borderId="46" xfId="21" applyNumberFormat="1" applyFont="1" applyBorder="1" applyAlignment="1">
      <alignment horizontal="right"/>
      <protection/>
    </xf>
    <xf numFmtId="0" fontId="55" fillId="0" borderId="46" xfId="21" applyFont="1" applyBorder="1" applyAlignment="1">
      <alignment horizontal="left" wrapText="1"/>
      <protection/>
    </xf>
    <xf numFmtId="0" fontId="55" fillId="0" borderId="46" xfId="21" applyFont="1" applyBorder="1" applyAlignment="1">
      <alignment wrapText="1"/>
      <protection/>
    </xf>
    <xf numFmtId="0" fontId="55" fillId="0" borderId="46" xfId="23" applyFont="1" applyBorder="1" applyAlignment="1">
      <alignment horizontal="left" wrapText="1"/>
      <protection/>
    </xf>
    <xf numFmtId="0" fontId="1" fillId="0" borderId="46" xfId="23" applyFont="1" applyBorder="1" applyAlignment="1">
      <alignment horizontal="center"/>
      <protection/>
    </xf>
    <xf numFmtId="0" fontId="55" fillId="0" borderId="31" xfId="21" applyFont="1" applyBorder="1" applyAlignment="1">
      <alignment horizontal="center" vertical="center"/>
      <protection/>
    </xf>
    <xf numFmtId="0" fontId="68" fillId="0" borderId="32" xfId="21" applyFont="1" applyBorder="1" applyAlignment="1">
      <alignment wrapText="1"/>
      <protection/>
    </xf>
    <xf numFmtId="0" fontId="55" fillId="0" borderId="32" xfId="21" applyFont="1" applyBorder="1" applyAlignment="1">
      <alignment horizontal="center" vertical="center"/>
      <protection/>
    </xf>
    <xf numFmtId="168" fontId="55" fillId="0" borderId="32" xfId="21" applyNumberFormat="1" applyFont="1" applyBorder="1" applyAlignment="1">
      <alignment horizontal="center" vertical="center"/>
      <protection/>
    </xf>
    <xf numFmtId="169" fontId="55" fillId="0" borderId="32" xfId="21" applyNumberFormat="1" applyFont="1" applyBorder="1" applyAlignment="1">
      <alignment horizontal="center" vertical="center"/>
      <protection/>
    </xf>
    <xf numFmtId="169" fontId="69" fillId="0" borderId="33" xfId="21" applyNumberFormat="1" applyFont="1" applyBorder="1" applyAlignment="1">
      <alignment horizontal="center" vertical="center"/>
      <protection/>
    </xf>
    <xf numFmtId="0" fontId="55" fillId="0" borderId="46" xfId="23" applyFont="1" applyBorder="1" applyAlignment="1">
      <alignment horizontal="right"/>
      <protection/>
    </xf>
    <xf numFmtId="173" fontId="55" fillId="0" borderId="46" xfId="23" applyNumberFormat="1" applyFont="1" applyBorder="1" applyAlignment="1">
      <alignment horizontal="right"/>
      <protection/>
    </xf>
    <xf numFmtId="173" fontId="55" fillId="0" borderId="46" xfId="24" applyNumberFormat="1" applyFont="1" applyBorder="1" applyAlignment="1" applyProtection="1">
      <alignment/>
      <protection/>
    </xf>
    <xf numFmtId="0" fontId="1" fillId="0" borderId="46" xfId="21" applyFont="1" applyBorder="1" applyAlignment="1">
      <alignment horizontal="center" vertical="center"/>
      <protection/>
    </xf>
    <xf numFmtId="0" fontId="58" fillId="0" borderId="46" xfId="23" applyFont="1" applyBorder="1" applyAlignment="1">
      <alignment horizontal="center" vertical="center" wrapText="1"/>
      <protection/>
    </xf>
    <xf numFmtId="0" fontId="51" fillId="0" borderId="0" xfId="21" applyAlignment="1">
      <alignment vertical="top" wrapText="1"/>
      <protection/>
    </xf>
    <xf numFmtId="0" fontId="55" fillId="0" borderId="46" xfId="21" applyFont="1" applyBorder="1">
      <alignment/>
      <protection/>
    </xf>
    <xf numFmtId="0" fontId="55" fillId="0" borderId="48" xfId="23" applyFont="1" applyBorder="1" applyAlignment="1">
      <alignment horizontal="left" wrapText="1"/>
      <protection/>
    </xf>
    <xf numFmtId="0" fontId="1" fillId="0" borderId="49" xfId="23" applyFont="1" applyBorder="1" applyAlignment="1">
      <alignment horizontal="center"/>
      <protection/>
    </xf>
    <xf numFmtId="0" fontId="55" fillId="0" borderId="49" xfId="23" applyFont="1" applyBorder="1" applyAlignment="1">
      <alignment horizontal="right"/>
      <protection/>
    </xf>
    <xf numFmtId="173" fontId="55" fillId="0" borderId="49" xfId="24" applyNumberFormat="1" applyFont="1" applyBorder="1" applyAlignment="1" applyProtection="1">
      <alignment/>
      <protection/>
    </xf>
    <xf numFmtId="173" fontId="76" fillId="0" borderId="50" xfId="23" applyNumberFormat="1" applyFont="1" applyBorder="1" applyAlignment="1">
      <alignment horizontal="right"/>
      <protection/>
    </xf>
    <xf numFmtId="0" fontId="77" fillId="0" borderId="49" xfId="21" applyFont="1" applyBorder="1" applyAlignment="1">
      <alignment wrapText="1"/>
      <protection/>
    </xf>
    <xf numFmtId="0" fontId="77" fillId="6" borderId="37" xfId="21" applyFont="1" applyFill="1" applyBorder="1" applyAlignment="1">
      <alignment wrapText="1"/>
      <protection/>
    </xf>
    <xf numFmtId="0" fontId="55" fillId="0" borderId="46" xfId="23" applyFont="1" applyBorder="1" applyAlignment="1">
      <alignment horizontal="left" vertical="top" wrapText="1"/>
      <protection/>
    </xf>
    <xf numFmtId="0" fontId="1" fillId="0" borderId="46" xfId="23" applyFont="1" applyBorder="1" applyAlignment="1">
      <alignment horizontal="center" vertical="top" wrapText="1"/>
      <protection/>
    </xf>
    <xf numFmtId="0" fontId="55" fillId="0" borderId="46" xfId="23" applyFont="1" applyBorder="1" applyAlignment="1">
      <alignment horizontal="right" vertical="top" wrapText="1"/>
      <protection/>
    </xf>
    <xf numFmtId="173" fontId="55" fillId="0" borderId="46" xfId="23" applyNumberFormat="1" applyFont="1" applyBorder="1" applyAlignment="1">
      <alignment horizontal="right" vertical="top" wrapText="1"/>
      <protection/>
    </xf>
    <xf numFmtId="0" fontId="55" fillId="0" borderId="46" xfId="23" applyFont="1" applyBorder="1">
      <alignment/>
      <protection/>
    </xf>
    <xf numFmtId="1" fontId="51" fillId="0" borderId="0" xfId="21" applyNumberFormat="1" applyAlignment="1">
      <alignment wrapText="1"/>
      <protection/>
    </xf>
    <xf numFmtId="1" fontId="55" fillId="0" borderId="46" xfId="21" applyNumberFormat="1" applyFont="1" applyBorder="1" applyAlignment="1">
      <alignment wrapText="1"/>
      <protection/>
    </xf>
    <xf numFmtId="1" fontId="51" fillId="0" borderId="46" xfId="21" applyNumberFormat="1" applyBorder="1" applyAlignment="1">
      <alignment wrapText="1"/>
      <protection/>
    </xf>
    <xf numFmtId="0" fontId="55" fillId="0" borderId="46" xfId="23" applyFont="1" applyBorder="1" applyAlignment="1">
      <alignment horizontal="left" wrapText="1"/>
      <protection/>
    </xf>
    <xf numFmtId="1" fontId="51" fillId="0" borderId="46" xfId="21" applyNumberFormat="1" applyBorder="1" applyAlignment="1">
      <alignment horizontal="left" wrapText="1"/>
      <protection/>
    </xf>
    <xf numFmtId="173" fontId="55" fillId="0" borderId="46" xfId="24" applyNumberFormat="1" applyFont="1" applyBorder="1" applyAlignment="1" applyProtection="1">
      <alignment horizontal="right"/>
      <protection/>
    </xf>
    <xf numFmtId="0" fontId="55" fillId="0" borderId="48" xfId="21" applyFont="1" applyBorder="1" applyAlignment="1">
      <alignment horizontal="center" vertical="center"/>
      <protection/>
    </xf>
    <xf numFmtId="0" fontId="1" fillId="0" borderId="36" xfId="21" applyFont="1" applyBorder="1" applyAlignment="1">
      <alignment horizontal="center" vertical="center"/>
      <protection/>
    </xf>
    <xf numFmtId="1" fontId="76" fillId="0" borderId="50" xfId="23" applyNumberFormat="1" applyFont="1" applyBorder="1" applyAlignment="1">
      <alignment horizontal="center"/>
      <protection/>
    </xf>
    <xf numFmtId="169" fontId="66" fillId="0" borderId="33" xfId="21" applyNumberFormat="1" applyFont="1" applyBorder="1" applyAlignment="1">
      <alignment horizontal="center" vertical="center"/>
      <protection/>
    </xf>
    <xf numFmtId="0" fontId="55" fillId="0" borderId="46" xfId="23" applyFont="1" applyBorder="1" applyAlignment="1">
      <alignment horizontal="center"/>
      <protection/>
    </xf>
    <xf numFmtId="0" fontId="53" fillId="0" borderId="48" xfId="23" applyFont="1" applyBorder="1" applyAlignment="1">
      <alignment horizontal="left" wrapText="1"/>
      <protection/>
    </xf>
    <xf numFmtId="173" fontId="55" fillId="0" borderId="49" xfId="24" applyNumberFormat="1" applyFont="1" applyBorder="1" applyAlignment="1" applyProtection="1">
      <alignment horizontal="right"/>
      <protection/>
    </xf>
    <xf numFmtId="173" fontId="55" fillId="0" borderId="50" xfId="23" applyNumberFormat="1" applyFont="1" applyBorder="1" applyAlignment="1">
      <alignment horizontal="right"/>
      <protection/>
    </xf>
    <xf numFmtId="0" fontId="55" fillId="0" borderId="46" xfId="21" applyFont="1" applyBorder="1" applyAlignment="1">
      <alignment horizontal="center" vertical="center"/>
      <protection/>
    </xf>
    <xf numFmtId="0" fontId="68" fillId="0" borderId="48" xfId="21" applyFont="1" applyBorder="1" applyAlignment="1">
      <alignment wrapText="1"/>
      <protection/>
    </xf>
    <xf numFmtId="0" fontId="1" fillId="0" borderId="49" xfId="21" applyFont="1" applyBorder="1" applyAlignment="1">
      <alignment horizontal="center" vertical="center"/>
      <protection/>
    </xf>
    <xf numFmtId="168" fontId="55" fillId="0" borderId="49" xfId="21" applyNumberFormat="1" applyFont="1" applyBorder="1" applyAlignment="1">
      <alignment horizontal="center" vertical="center"/>
      <protection/>
    </xf>
    <xf numFmtId="0" fontId="55" fillId="6" borderId="48" xfId="21" applyFont="1" applyFill="1" applyBorder="1" applyAlignment="1">
      <alignment horizontal="center" vertical="center"/>
      <protection/>
    </xf>
    <xf numFmtId="0" fontId="68" fillId="6" borderId="49" xfId="21" applyFont="1" applyFill="1" applyBorder="1" applyAlignment="1">
      <alignment wrapText="1"/>
      <protection/>
    </xf>
    <xf numFmtId="0" fontId="1" fillId="6" borderId="49" xfId="21" applyFont="1" applyFill="1" applyBorder="1" applyAlignment="1">
      <alignment horizontal="center" vertical="center"/>
      <protection/>
    </xf>
    <xf numFmtId="168" fontId="1" fillId="6" borderId="49" xfId="21" applyNumberFormat="1" applyFont="1" applyFill="1" applyBorder="1" applyAlignment="1">
      <alignment horizontal="center" vertical="center"/>
      <protection/>
    </xf>
    <xf numFmtId="0" fontId="55" fillId="6" borderId="49" xfId="21" applyFont="1" applyFill="1" applyBorder="1" applyAlignment="1">
      <alignment horizontal="center" vertical="center"/>
      <protection/>
    </xf>
    <xf numFmtId="169" fontId="58" fillId="6" borderId="50" xfId="21" applyNumberFormat="1" applyFont="1" applyFill="1" applyBorder="1" applyAlignment="1">
      <alignment horizontal="center" vertical="center"/>
      <protection/>
    </xf>
    <xf numFmtId="0" fontId="1" fillId="6" borderId="49" xfId="21" applyFont="1" applyFill="1" applyBorder="1" applyAlignment="1">
      <alignment horizontal="center" vertical="center"/>
      <protection/>
    </xf>
    <xf numFmtId="0" fontId="2" fillId="0" borderId="0" xfId="25">
      <alignment/>
      <protection/>
    </xf>
    <xf numFmtId="49" fontId="2" fillId="0" borderId="0" xfId="25" applyNumberFormat="1">
      <alignment/>
      <protection/>
    </xf>
    <xf numFmtId="0" fontId="79" fillId="5" borderId="31" xfId="25" applyFont="1" applyFill="1" applyBorder="1" applyAlignment="1">
      <alignment vertical="center"/>
      <protection/>
    </xf>
    <xf numFmtId="0" fontId="6" fillId="5" borderId="32" xfId="25" applyFont="1" applyFill="1" applyBorder="1" applyAlignment="1">
      <alignment vertical="center"/>
      <protection/>
    </xf>
    <xf numFmtId="0" fontId="6" fillId="5" borderId="32" xfId="25" applyFont="1" applyFill="1" applyBorder="1" applyAlignment="1">
      <alignment horizontal="center" vertical="center"/>
      <protection/>
    </xf>
    <xf numFmtId="0" fontId="80" fillId="5" borderId="32" xfId="25" applyFont="1" applyFill="1" applyBorder="1" applyAlignment="1">
      <alignment horizontal="center" vertical="center"/>
      <protection/>
    </xf>
    <xf numFmtId="14" fontId="80" fillId="5" borderId="33" xfId="25" applyNumberFormat="1" applyFont="1" applyFill="1" applyBorder="1" applyAlignment="1">
      <alignment horizontal="left" vertical="center"/>
      <protection/>
    </xf>
    <xf numFmtId="0" fontId="1" fillId="0" borderId="0" xfId="25" applyFont="1">
      <alignment/>
      <protection/>
    </xf>
    <xf numFmtId="0" fontId="81" fillId="0" borderId="0" xfId="25" applyFont="1">
      <alignment/>
      <protection/>
    </xf>
    <xf numFmtId="0" fontId="82" fillId="0" borderId="0" xfId="25" applyFont="1" applyAlignment="1">
      <alignment horizontal="right"/>
      <protection/>
    </xf>
    <xf numFmtId="3" fontId="82" fillId="0" borderId="0" xfId="25" applyNumberFormat="1" applyFont="1">
      <alignment/>
      <protection/>
    </xf>
    <xf numFmtId="0" fontId="1" fillId="0" borderId="0" xfId="25" applyFont="1" applyAlignment="1">
      <alignment horizontal="left"/>
      <protection/>
    </xf>
    <xf numFmtId="0" fontId="83" fillId="0" borderId="48" xfId="25" applyFont="1" applyBorder="1" applyAlignment="1">
      <alignment horizontal="left" vertical="center"/>
      <protection/>
    </xf>
    <xf numFmtId="0" fontId="84" fillId="0" borderId="49" xfId="25" applyFont="1" applyBorder="1" applyAlignment="1">
      <alignment horizontal="left" vertical="center"/>
      <protection/>
    </xf>
    <xf numFmtId="0" fontId="84" fillId="0" borderId="50" xfId="25" applyFont="1" applyBorder="1" applyAlignment="1">
      <alignment horizontal="left" vertical="center"/>
      <protection/>
    </xf>
    <xf numFmtId="0" fontId="80" fillId="0" borderId="0" xfId="25" applyFont="1">
      <alignment/>
      <protection/>
    </xf>
    <xf numFmtId="0" fontId="84" fillId="0" borderId="0" xfId="25" applyFont="1" applyAlignment="1">
      <alignment horizontal="right"/>
      <protection/>
    </xf>
    <xf numFmtId="9" fontId="57" fillId="0" borderId="0" xfId="25" applyNumberFormat="1" applyFont="1">
      <alignment/>
      <protection/>
    </xf>
    <xf numFmtId="0" fontId="83" fillId="0" borderId="56" xfId="25" applyFont="1" applyBorder="1" applyAlignment="1">
      <alignment horizontal="left" vertical="center"/>
      <protection/>
    </xf>
    <xf numFmtId="0" fontId="85" fillId="0" borderId="57" xfId="25" applyFont="1" applyBorder="1" applyAlignment="1">
      <alignment horizontal="left" vertical="center"/>
      <protection/>
    </xf>
    <xf numFmtId="0" fontId="85" fillId="0" borderId="58" xfId="25" applyFont="1" applyBorder="1" applyAlignment="1">
      <alignment horizontal="left" vertical="center"/>
      <protection/>
    </xf>
    <xf numFmtId="174" fontId="86" fillId="0" borderId="0" xfId="25" applyNumberFormat="1" applyFont="1" applyAlignment="1">
      <alignment horizontal="right"/>
      <protection/>
    </xf>
    <xf numFmtId="9" fontId="86" fillId="0" borderId="0" xfId="25" applyNumberFormat="1" applyFont="1" applyAlignment="1">
      <alignment horizontal="right"/>
      <protection/>
    </xf>
    <xf numFmtId="0" fontId="83" fillId="0" borderId="34" xfId="25" applyFont="1" applyBorder="1" applyAlignment="1">
      <alignment horizontal="left"/>
      <protection/>
    </xf>
    <xf numFmtId="0" fontId="83" fillId="0" borderId="0" xfId="25" applyFont="1" applyAlignment="1">
      <alignment horizontal="left"/>
      <protection/>
    </xf>
    <xf numFmtId="0" fontId="83" fillId="0" borderId="35" xfId="25" applyFont="1" applyBorder="1" applyAlignment="1">
      <alignment horizontal="left"/>
      <protection/>
    </xf>
    <xf numFmtId="0" fontId="86" fillId="0" borderId="0" xfId="25" applyFont="1" applyAlignment="1">
      <alignment horizontal="right"/>
      <protection/>
    </xf>
    <xf numFmtId="0" fontId="85" fillId="0" borderId="34" xfId="25" applyFont="1" applyBorder="1" applyAlignment="1">
      <alignment horizontal="right"/>
      <protection/>
    </xf>
    <xf numFmtId="0" fontId="85" fillId="0" borderId="0" xfId="25" applyFont="1">
      <alignment/>
      <protection/>
    </xf>
    <xf numFmtId="3" fontId="85" fillId="7" borderId="0" xfId="25" applyNumberFormat="1" applyFont="1" applyFill="1">
      <alignment/>
      <protection/>
    </xf>
    <xf numFmtId="0" fontId="85" fillId="0" borderId="0" xfId="25" applyFont="1" applyAlignment="1">
      <alignment horizontal="left"/>
      <protection/>
    </xf>
    <xf numFmtId="0" fontId="1" fillId="0" borderId="35" xfId="25" applyFont="1" applyBorder="1">
      <alignment/>
      <protection/>
    </xf>
    <xf numFmtId="0" fontId="84" fillId="0" borderId="0" xfId="25" applyFont="1">
      <alignment/>
      <protection/>
    </xf>
    <xf numFmtId="3" fontId="84" fillId="0" borderId="0" xfId="25" applyNumberFormat="1" applyFont="1">
      <alignment/>
      <protection/>
    </xf>
    <xf numFmtId="0" fontId="85" fillId="0" borderId="59" xfId="25" applyFont="1" applyBorder="1" applyAlignment="1">
      <alignment horizontal="right"/>
      <protection/>
    </xf>
    <xf numFmtId="9" fontId="85" fillId="0" borderId="60" xfId="25" applyNumberFormat="1" applyFont="1" applyBorder="1">
      <alignment/>
      <protection/>
    </xf>
    <xf numFmtId="3" fontId="85" fillId="0" borderId="60" xfId="25" applyNumberFormat="1" applyFont="1" applyBorder="1">
      <alignment/>
      <protection/>
    </xf>
    <xf numFmtId="0" fontId="85" fillId="0" borderId="60" xfId="25" applyFont="1" applyBorder="1" applyAlignment="1">
      <alignment horizontal="left"/>
      <protection/>
    </xf>
    <xf numFmtId="9" fontId="85" fillId="0" borderId="0" xfId="25" applyNumberFormat="1" applyFont="1">
      <alignment/>
      <protection/>
    </xf>
    <xf numFmtId="3" fontId="85" fillId="8" borderId="0" xfId="25" applyNumberFormat="1" applyFont="1" applyFill="1">
      <alignment/>
      <protection/>
    </xf>
    <xf numFmtId="0" fontId="80" fillId="0" borderId="0" xfId="25" applyFont="1" applyAlignment="1">
      <alignment horizontal="right"/>
      <protection/>
    </xf>
    <xf numFmtId="3" fontId="80" fillId="0" borderId="0" xfId="25" applyNumberFormat="1" applyFont="1">
      <alignment/>
      <protection/>
    </xf>
    <xf numFmtId="0" fontId="88" fillId="0" borderId="61" xfId="25" applyFont="1" applyBorder="1" applyAlignment="1">
      <alignment horizontal="right"/>
      <protection/>
    </xf>
    <xf numFmtId="0" fontId="85" fillId="0" borderId="62" xfId="25" applyFont="1" applyBorder="1" applyAlignment="1">
      <alignment horizontal="right"/>
      <protection/>
    </xf>
    <xf numFmtId="3" fontId="85" fillId="0" borderId="62" xfId="25" applyNumberFormat="1" applyFont="1" applyBorder="1">
      <alignment/>
      <protection/>
    </xf>
    <xf numFmtId="0" fontId="85" fillId="0" borderId="62" xfId="25" applyFont="1" applyBorder="1" applyAlignment="1">
      <alignment horizontal="left"/>
      <protection/>
    </xf>
    <xf numFmtId="0" fontId="1" fillId="0" borderId="62" xfId="25" applyFont="1" applyBorder="1">
      <alignment/>
      <protection/>
    </xf>
    <xf numFmtId="3" fontId="86" fillId="0" borderId="0" xfId="25" applyNumberFormat="1" applyFont="1">
      <alignment/>
      <protection/>
    </xf>
    <xf numFmtId="0" fontId="88" fillId="0" borderId="63" xfId="25" applyFont="1" applyBorder="1" applyAlignment="1">
      <alignment horizontal="right"/>
      <protection/>
    </xf>
    <xf numFmtId="0" fontId="85" fillId="0" borderId="64" xfId="25" applyFont="1" applyBorder="1" applyAlignment="1">
      <alignment horizontal="right"/>
      <protection/>
    </xf>
    <xf numFmtId="0" fontId="85" fillId="0" borderId="64" xfId="25" applyFont="1" applyBorder="1">
      <alignment/>
      <protection/>
    </xf>
    <xf numFmtId="0" fontId="85" fillId="0" borderId="64" xfId="25" applyFont="1" applyBorder="1" applyAlignment="1">
      <alignment horizontal="left"/>
      <protection/>
    </xf>
    <xf numFmtId="0" fontId="86" fillId="0" borderId="0" xfId="25" applyFont="1" applyAlignment="1">
      <alignment horizontal="center"/>
      <protection/>
    </xf>
    <xf numFmtId="3" fontId="86" fillId="0" borderId="0" xfId="25" applyNumberFormat="1" applyFont="1">
      <alignment/>
      <protection/>
    </xf>
    <xf numFmtId="0" fontId="83" fillId="0" borderId="65" xfId="25" applyFont="1" applyBorder="1" applyAlignment="1">
      <alignment horizontal="right"/>
      <protection/>
    </xf>
    <xf numFmtId="0" fontId="1" fillId="0" borderId="29" xfId="25" applyFont="1" applyBorder="1">
      <alignment/>
      <protection/>
    </xf>
    <xf numFmtId="3" fontId="83" fillId="0" borderId="29" xfId="25" applyNumberFormat="1" applyFont="1" applyBorder="1">
      <alignment/>
      <protection/>
    </xf>
    <xf numFmtId="0" fontId="83" fillId="0" borderId="29" xfId="25" applyFont="1" applyBorder="1" applyAlignment="1">
      <alignment horizontal="left"/>
      <protection/>
    </xf>
    <xf numFmtId="2" fontId="80" fillId="0" borderId="29" xfId="25" applyNumberFormat="1" applyFont="1" applyBorder="1">
      <alignment/>
      <protection/>
    </xf>
    <xf numFmtId="2" fontId="80" fillId="0" borderId="66" xfId="25" applyNumberFormat="1" applyFont="1" applyBorder="1">
      <alignment/>
      <protection/>
    </xf>
    <xf numFmtId="2" fontId="80" fillId="0" borderId="0" xfId="25" applyNumberFormat="1" applyFont="1">
      <alignment/>
      <protection/>
    </xf>
    <xf numFmtId="0" fontId="89" fillId="9" borderId="34" xfId="25" applyFont="1" applyFill="1" applyBorder="1">
      <alignment/>
      <protection/>
    </xf>
    <xf numFmtId="0" fontId="89" fillId="9" borderId="0" xfId="25" applyFont="1" applyFill="1">
      <alignment/>
      <protection/>
    </xf>
    <xf numFmtId="0" fontId="89" fillId="9" borderId="35" xfId="25" applyFont="1" applyFill="1" applyBorder="1">
      <alignment/>
      <protection/>
    </xf>
    <xf numFmtId="0" fontId="90" fillId="0" borderId="0" xfId="25" applyFont="1">
      <alignment/>
      <protection/>
    </xf>
    <xf numFmtId="0" fontId="90" fillId="0" borderId="0" xfId="25" applyFont="1" applyAlignment="1">
      <alignment horizontal="right"/>
      <protection/>
    </xf>
    <xf numFmtId="4" fontId="90" fillId="0" borderId="0" xfId="25" applyNumberFormat="1" applyFont="1">
      <alignment/>
      <protection/>
    </xf>
    <xf numFmtId="0" fontId="91" fillId="0" borderId="34" xfId="25" applyFont="1" applyBorder="1" applyAlignment="1">
      <alignment horizontal="left"/>
      <protection/>
    </xf>
    <xf numFmtId="4" fontId="91" fillId="0" borderId="0" xfId="25" applyNumberFormat="1" applyFont="1" applyAlignment="1">
      <alignment horizontal="center"/>
      <protection/>
    </xf>
    <xf numFmtId="4" fontId="91" fillId="0" borderId="0" xfId="25" applyNumberFormat="1" applyFont="1">
      <alignment/>
      <protection/>
    </xf>
    <xf numFmtId="4" fontId="91" fillId="0" borderId="35" xfId="25" applyNumberFormat="1" applyFont="1" applyBorder="1">
      <alignment/>
      <protection/>
    </xf>
    <xf numFmtId="0" fontId="60" fillId="0" borderId="67" xfId="25" applyFont="1" applyBorder="1" applyAlignment="1">
      <alignment horizontal="center" vertical="center"/>
      <protection/>
    </xf>
    <xf numFmtId="0" fontId="57" fillId="0" borderId="68" xfId="25" applyFont="1" applyBorder="1" applyAlignment="1">
      <alignment horizontal="center"/>
      <protection/>
    </xf>
    <xf numFmtId="0" fontId="57" fillId="7" borderId="68" xfId="25" applyFont="1" applyFill="1" applyBorder="1" applyAlignment="1">
      <alignment horizontal="center"/>
      <protection/>
    </xf>
    <xf numFmtId="0" fontId="57" fillId="8" borderId="68" xfId="25" applyFont="1" applyFill="1" applyBorder="1" applyAlignment="1">
      <alignment horizontal="center"/>
      <protection/>
    </xf>
    <xf numFmtId="0" fontId="57" fillId="8" borderId="69" xfId="25" applyFont="1" applyFill="1" applyBorder="1" applyAlignment="1">
      <alignment horizontal="center"/>
      <protection/>
    </xf>
    <xf numFmtId="0" fontId="57" fillId="0" borderId="0" xfId="25" applyFont="1" applyAlignment="1">
      <alignment horizontal="center"/>
      <protection/>
    </xf>
    <xf numFmtId="0" fontId="57" fillId="0" borderId="0" xfId="25" applyFont="1" applyAlignment="1">
      <alignment horizontal="center"/>
      <protection/>
    </xf>
    <xf numFmtId="0" fontId="91" fillId="0" borderId="0" xfId="25" applyFont="1" applyAlignment="1">
      <alignment horizontal="center"/>
      <protection/>
    </xf>
    <xf numFmtId="0" fontId="61" fillId="0" borderId="68" xfId="25" applyFont="1" applyBorder="1" applyAlignment="1">
      <alignment horizontal="center"/>
      <protection/>
    </xf>
    <xf numFmtId="0" fontId="74" fillId="0" borderId="68" xfId="25" applyFont="1" applyBorder="1" applyAlignment="1">
      <alignment horizontal="center"/>
      <protection/>
    </xf>
    <xf numFmtId="0" fontId="57" fillId="7" borderId="68" xfId="25" applyFont="1" applyFill="1" applyBorder="1" applyAlignment="1">
      <alignment horizontal="center"/>
      <protection/>
    </xf>
    <xf numFmtId="0" fontId="57" fillId="8" borderId="69" xfId="25" applyFont="1" applyFill="1" applyBorder="1" applyAlignment="1">
      <alignment horizontal="center"/>
      <protection/>
    </xf>
    <xf numFmtId="171" fontId="57" fillId="0" borderId="0" xfId="25" applyNumberFormat="1" applyFont="1" applyAlignment="1">
      <alignment horizontal="right"/>
      <protection/>
    </xf>
    <xf numFmtId="0" fontId="1" fillId="9" borderId="36" xfId="25" applyFont="1" applyFill="1" applyBorder="1" applyAlignment="1">
      <alignment horizontal="left" vertical="center"/>
      <protection/>
    </xf>
    <xf numFmtId="1" fontId="1" fillId="9" borderId="37" xfId="25" applyNumberFormat="1" applyFont="1" applyFill="1" applyBorder="1" applyAlignment="1">
      <alignment horizontal="right"/>
      <protection/>
    </xf>
    <xf numFmtId="2" fontId="1" fillId="9" borderId="37" xfId="25" applyNumberFormat="1" applyFont="1" applyFill="1" applyBorder="1" applyAlignment="1">
      <alignment horizontal="right"/>
      <protection/>
    </xf>
    <xf numFmtId="2" fontId="1" fillId="9" borderId="38" xfId="25" applyNumberFormat="1" applyFont="1" applyFill="1" applyBorder="1" applyAlignment="1">
      <alignment horizontal="right"/>
      <protection/>
    </xf>
    <xf numFmtId="0" fontId="1" fillId="10" borderId="0" xfId="25" applyFont="1" applyFill="1">
      <alignment/>
      <protection/>
    </xf>
    <xf numFmtId="4" fontId="74" fillId="0" borderId="0" xfId="25" applyNumberFormat="1" applyFont="1">
      <alignment/>
      <protection/>
    </xf>
    <xf numFmtId="0" fontId="2" fillId="0" borderId="0" xfId="25" applyAlignment="1">
      <alignment horizontal="center"/>
      <protection/>
    </xf>
    <xf numFmtId="0" fontId="80" fillId="0" borderId="62" xfId="25" applyFont="1" applyBorder="1">
      <alignment/>
      <protection/>
    </xf>
    <xf numFmtId="0" fontId="84" fillId="0" borderId="70" xfId="25" applyFont="1" applyBorder="1">
      <alignment/>
      <protection/>
    </xf>
    <xf numFmtId="2" fontId="80" fillId="0" borderId="70" xfId="25" applyNumberFormat="1" applyFont="1" applyBorder="1">
      <alignment/>
      <protection/>
    </xf>
    <xf numFmtId="2" fontId="84" fillId="7" borderId="71" xfId="25" applyNumberFormat="1" applyFont="1" applyFill="1" applyBorder="1">
      <alignment/>
      <protection/>
    </xf>
    <xf numFmtId="2" fontId="80" fillId="0" borderId="60" xfId="25" applyNumberFormat="1" applyFont="1" applyBorder="1">
      <alignment/>
      <protection/>
    </xf>
    <xf numFmtId="2" fontId="84" fillId="8" borderId="60" xfId="25" applyNumberFormat="1" applyFont="1" applyFill="1" applyBorder="1">
      <alignment/>
      <protection/>
    </xf>
    <xf numFmtId="2" fontId="80" fillId="0" borderId="72" xfId="25" applyNumberFormat="1" applyFont="1" applyBorder="1">
      <alignment/>
      <protection/>
    </xf>
    <xf numFmtId="2" fontId="1" fillId="0" borderId="72" xfId="25" applyNumberFormat="1" applyFont="1" applyBorder="1" applyAlignment="1">
      <alignment vertical="center"/>
      <protection/>
    </xf>
    <xf numFmtId="2" fontId="80" fillId="0" borderId="72" xfId="25" applyNumberFormat="1" applyFont="1" applyBorder="1" applyAlignment="1">
      <alignment vertical="center"/>
      <protection/>
    </xf>
    <xf numFmtId="2" fontId="2" fillId="0" borderId="72" xfId="25" applyNumberFormat="1" applyBorder="1" applyAlignment="1">
      <alignment vertical="center"/>
      <protection/>
    </xf>
    <xf numFmtId="0" fontId="84" fillId="0" borderId="70" xfId="25" applyFont="1" applyBorder="1" applyAlignment="1">
      <alignment vertical="center"/>
      <protection/>
    </xf>
    <xf numFmtId="0" fontId="2" fillId="0" borderId="72" xfId="25" applyBorder="1">
      <alignment/>
      <protection/>
    </xf>
    <xf numFmtId="0" fontId="2" fillId="0" borderId="0" xfId="25" applyAlignment="1">
      <alignment horizontal="center" wrapText="1"/>
      <protection/>
    </xf>
    <xf numFmtId="49" fontId="2" fillId="0" borderId="0" xfId="25" applyNumberFormat="1" applyAlignment="1">
      <alignment wrapText="1"/>
      <protection/>
    </xf>
    <xf numFmtId="0" fontId="80" fillId="0" borderId="60" xfId="25" applyFont="1" applyBorder="1" applyAlignment="1">
      <alignment wrapText="1"/>
      <protection/>
    </xf>
    <xf numFmtId="0" fontId="84" fillId="0" borderId="70" xfId="25" applyFont="1" applyBorder="1" applyAlignment="1">
      <alignment vertical="center" wrapText="1"/>
      <protection/>
    </xf>
    <xf numFmtId="2" fontId="84" fillId="7" borderId="73" xfId="25" applyNumberFormat="1" applyFont="1" applyFill="1" applyBorder="1" applyAlignment="1">
      <alignment vertical="center" wrapText="1"/>
      <protection/>
    </xf>
    <xf numFmtId="2" fontId="84" fillId="8" borderId="0" xfId="25" applyNumberFormat="1" applyFont="1" applyFill="1" applyAlignment="1">
      <alignment vertical="center" wrapText="1"/>
      <protection/>
    </xf>
    <xf numFmtId="2" fontId="80" fillId="0" borderId="0" xfId="25" applyNumberFormat="1" applyFont="1" applyAlignment="1">
      <alignment vertical="center" wrapText="1"/>
      <protection/>
    </xf>
    <xf numFmtId="2" fontId="1" fillId="0" borderId="0" xfId="25" applyNumberFormat="1" applyFont="1" applyAlignment="1">
      <alignment vertical="center" wrapText="1"/>
      <protection/>
    </xf>
    <xf numFmtId="2" fontId="2" fillId="0" borderId="0" xfId="25" applyNumberFormat="1" applyAlignment="1">
      <alignment vertical="center" wrapText="1"/>
      <protection/>
    </xf>
    <xf numFmtId="0" fontId="2" fillId="0" borderId="0" xfId="25" applyAlignment="1">
      <alignment wrapText="1"/>
      <protection/>
    </xf>
    <xf numFmtId="2" fontId="84" fillId="7" borderId="71" xfId="25" applyNumberFormat="1" applyFont="1" applyFill="1" applyBorder="1" applyAlignment="1">
      <alignment vertical="center" wrapText="1"/>
      <protection/>
    </xf>
    <xf numFmtId="2" fontId="84" fillId="8" borderId="60" xfId="25" applyNumberFormat="1" applyFont="1" applyFill="1" applyBorder="1" applyAlignment="1">
      <alignment vertical="center" wrapText="1"/>
      <protection/>
    </xf>
    <xf numFmtId="0" fontId="80" fillId="0" borderId="60" xfId="25" applyFont="1" applyBorder="1">
      <alignment/>
      <protection/>
    </xf>
    <xf numFmtId="0" fontId="84" fillId="0" borderId="74" xfId="25" applyFont="1" applyBorder="1" applyAlignment="1">
      <alignment vertical="center"/>
      <protection/>
    </xf>
    <xf numFmtId="2" fontId="80" fillId="0" borderId="70" xfId="25" applyNumberFormat="1" applyFont="1" applyBorder="1" applyAlignment="1">
      <alignment vertical="center"/>
      <protection/>
    </xf>
    <xf numFmtId="2" fontId="84" fillId="7" borderId="71" xfId="25" applyNumberFormat="1" applyFont="1" applyFill="1" applyBorder="1" applyAlignment="1">
      <alignment vertical="center"/>
      <protection/>
    </xf>
    <xf numFmtId="2" fontId="80" fillId="0" borderId="60" xfId="25" applyNumberFormat="1" applyFont="1" applyBorder="1" applyAlignment="1">
      <alignment vertical="center"/>
      <protection/>
    </xf>
    <xf numFmtId="2" fontId="84" fillId="8" borderId="60" xfId="25" applyNumberFormat="1" applyFont="1" applyFill="1" applyBorder="1" applyAlignment="1">
      <alignment vertical="center"/>
      <protection/>
    </xf>
    <xf numFmtId="2" fontId="80" fillId="0" borderId="0" xfId="25" applyNumberFormat="1" applyFont="1" applyAlignment="1">
      <alignment vertical="center"/>
      <protection/>
    </xf>
    <xf numFmtId="2" fontId="1" fillId="0" borderId="0" xfId="25" applyNumberFormat="1" applyFont="1" applyAlignment="1">
      <alignment vertical="center"/>
      <protection/>
    </xf>
    <xf numFmtId="2" fontId="2" fillId="0" borderId="0" xfId="25" applyNumberFormat="1" applyAlignment="1">
      <alignment vertical="center"/>
      <protection/>
    </xf>
    <xf numFmtId="0" fontId="2" fillId="0" borderId="0" xfId="25" applyAlignment="1">
      <alignment vertical="center"/>
      <protection/>
    </xf>
    <xf numFmtId="0" fontId="80" fillId="0" borderId="60" xfId="25" applyFont="1" applyBorder="1" applyAlignment="1">
      <alignment horizontal="left"/>
      <protection/>
    </xf>
    <xf numFmtId="173" fontId="80" fillId="0" borderId="0" xfId="25" applyNumberFormat="1" applyFont="1" applyAlignment="1">
      <alignment vertical="center"/>
      <protection/>
    </xf>
    <xf numFmtId="0" fontId="1" fillId="0" borderId="0" xfId="25" applyFont="1" applyAlignment="1">
      <alignment vertical="center"/>
      <protection/>
    </xf>
    <xf numFmtId="0" fontId="80" fillId="11" borderId="60" xfId="25" applyFont="1" applyFill="1" applyBorder="1">
      <alignment/>
      <protection/>
    </xf>
    <xf numFmtId="173" fontId="90" fillId="0" borderId="0" xfId="25" applyNumberFormat="1" applyFont="1" applyAlignment="1">
      <alignment vertical="center"/>
      <protection/>
    </xf>
    <xf numFmtId="173" fontId="80" fillId="0" borderId="0" xfId="25" applyNumberFormat="1" applyFont="1">
      <alignment/>
      <protection/>
    </xf>
    <xf numFmtId="173" fontId="90" fillId="0" borderId="0" xfId="25" applyNumberFormat="1" applyFont="1">
      <alignment/>
      <protection/>
    </xf>
    <xf numFmtId="0" fontId="80" fillId="0" borderId="75" xfId="25" applyFont="1" applyBorder="1">
      <alignment/>
      <protection/>
    </xf>
    <xf numFmtId="0" fontId="84" fillId="0" borderId="76" xfId="25" applyFont="1" applyBorder="1">
      <alignment/>
      <protection/>
    </xf>
    <xf numFmtId="2" fontId="80" fillId="0" borderId="76" xfId="25" applyNumberFormat="1" applyFont="1" applyBorder="1">
      <alignment/>
      <protection/>
    </xf>
    <xf numFmtId="2" fontId="84" fillId="7" borderId="77" xfId="25" applyNumberFormat="1" applyFont="1" applyFill="1" applyBorder="1">
      <alignment/>
      <protection/>
    </xf>
    <xf numFmtId="2" fontId="80" fillId="0" borderId="75" xfId="25" applyNumberFormat="1" applyFont="1" applyBorder="1">
      <alignment/>
      <protection/>
    </xf>
    <xf numFmtId="2" fontId="84" fillId="8" borderId="75" xfId="25" applyNumberFormat="1" applyFont="1" applyFill="1" applyBorder="1">
      <alignment/>
      <protection/>
    </xf>
    <xf numFmtId="2" fontId="1" fillId="0" borderId="0" xfId="25" applyNumberFormat="1" applyFont="1">
      <alignment/>
      <protection/>
    </xf>
    <xf numFmtId="0" fontId="84" fillId="0" borderId="78" xfId="25" applyFont="1" applyBorder="1">
      <alignment/>
      <protection/>
    </xf>
    <xf numFmtId="173" fontId="80" fillId="0" borderId="60" xfId="25" applyNumberFormat="1" applyFont="1" applyBorder="1">
      <alignment/>
      <protection/>
    </xf>
    <xf numFmtId="0" fontId="80" fillId="0" borderId="79" xfId="25" applyFont="1" applyBorder="1">
      <alignment/>
      <protection/>
    </xf>
    <xf numFmtId="0" fontId="84" fillId="0" borderId="80" xfId="25" applyFont="1" applyBorder="1">
      <alignment/>
      <protection/>
    </xf>
    <xf numFmtId="173" fontId="80" fillId="0" borderId="79" xfId="25" applyNumberFormat="1" applyFont="1" applyBorder="1">
      <alignment/>
      <protection/>
    </xf>
    <xf numFmtId="2" fontId="84" fillId="7" borderId="81" xfId="25" applyNumberFormat="1" applyFont="1" applyFill="1" applyBorder="1">
      <alignment/>
      <protection/>
    </xf>
    <xf numFmtId="2" fontId="84" fillId="8" borderId="79" xfId="25" applyNumberFormat="1" applyFont="1" applyFill="1" applyBorder="1">
      <alignment/>
      <protection/>
    </xf>
    <xf numFmtId="0" fontId="80" fillId="0" borderId="82" xfId="25" applyFont="1" applyBorder="1">
      <alignment/>
      <protection/>
    </xf>
    <xf numFmtId="173" fontId="80" fillId="0" borderId="82" xfId="25" applyNumberFormat="1" applyFont="1" applyBorder="1">
      <alignment/>
      <protection/>
    </xf>
    <xf numFmtId="2" fontId="84" fillId="7" borderId="83" xfId="25" applyNumberFormat="1" applyFont="1" applyFill="1" applyBorder="1">
      <alignment/>
      <protection/>
    </xf>
    <xf numFmtId="2" fontId="84" fillId="8" borderId="82" xfId="25" applyNumberFormat="1" applyFont="1" applyFill="1" applyBorder="1">
      <alignment/>
      <protection/>
    </xf>
    <xf numFmtId="0" fontId="80" fillId="0" borderId="78" xfId="25" applyFont="1" applyBorder="1">
      <alignment/>
      <protection/>
    </xf>
    <xf numFmtId="0" fontId="80" fillId="0" borderId="0" xfId="25" applyFont="1">
      <alignment/>
      <protection/>
    </xf>
    <xf numFmtId="173" fontId="1" fillId="0" borderId="0" xfId="25" applyNumberFormat="1" applyFont="1">
      <alignment/>
      <protection/>
    </xf>
    <xf numFmtId="173" fontId="74" fillId="0" borderId="0" xfId="25" applyNumberFormat="1" applyFont="1">
      <alignment/>
      <protection/>
    </xf>
    <xf numFmtId="0" fontId="74" fillId="0" borderId="0" xfId="25" applyFont="1">
      <alignment/>
      <protection/>
    </xf>
    <xf numFmtId="0" fontId="1" fillId="0" borderId="62" xfId="25" applyFont="1" applyBorder="1" applyAlignment="1">
      <alignment horizontal="right"/>
      <protection/>
    </xf>
    <xf numFmtId="0" fontId="80" fillId="0" borderId="60" xfId="25" applyFont="1" applyBorder="1" applyAlignment="1">
      <alignment horizontal="left" wrapText="1"/>
      <protection/>
    </xf>
    <xf numFmtId="0" fontId="84" fillId="0" borderId="70" xfId="25" applyFont="1" applyBorder="1" applyAlignment="1">
      <alignment horizontal="right" wrapText="1"/>
      <protection/>
    </xf>
    <xf numFmtId="2" fontId="84" fillId="7" borderId="71" xfId="25" applyNumberFormat="1" applyFont="1" applyFill="1" applyBorder="1" applyAlignment="1">
      <alignment horizontal="right" wrapText="1"/>
      <protection/>
    </xf>
    <xf numFmtId="2" fontId="84" fillId="8" borderId="60" xfId="25" applyNumberFormat="1" applyFont="1" applyFill="1" applyBorder="1" applyAlignment="1">
      <alignment horizontal="right" wrapText="1"/>
      <protection/>
    </xf>
    <xf numFmtId="2" fontId="80" fillId="0" borderId="0" xfId="25" applyNumberFormat="1" applyFont="1" applyAlignment="1">
      <alignment horizontal="right" wrapText="1"/>
      <protection/>
    </xf>
    <xf numFmtId="2" fontId="1" fillId="0" borderId="0" xfId="25" applyNumberFormat="1" applyFont="1" applyAlignment="1">
      <alignment horizontal="right" vertical="center" wrapText="1"/>
      <protection/>
    </xf>
    <xf numFmtId="2" fontId="80" fillId="0" borderId="0" xfId="25" applyNumberFormat="1" applyFont="1" applyAlignment="1">
      <alignment horizontal="right" vertical="center" wrapText="1"/>
      <protection/>
    </xf>
    <xf numFmtId="2" fontId="84" fillId="8" borderId="62" xfId="25" applyNumberFormat="1" applyFont="1" applyFill="1" applyBorder="1" applyAlignment="1">
      <alignment vertical="center"/>
      <protection/>
    </xf>
    <xf numFmtId="0" fontId="15" fillId="0" borderId="0" xfId="26" applyFont="1" applyAlignment="1">
      <alignment horizontal="left" vertical="center"/>
      <protection/>
    </xf>
    <xf numFmtId="0" fontId="0" fillId="0" borderId="0" xfId="26">
      <alignment/>
      <protection/>
    </xf>
    <xf numFmtId="0" fontId="0" fillId="0" borderId="0" xfId="26">
      <alignment/>
      <protection/>
    </xf>
    <xf numFmtId="0" fontId="0" fillId="0" borderId="0" xfId="26" applyAlignment="1">
      <alignment horizontal="left" vertical="center"/>
      <protection/>
    </xf>
    <xf numFmtId="0" fontId="0" fillId="0" borderId="1" xfId="26" applyBorder="1">
      <alignment/>
      <protection/>
    </xf>
    <xf numFmtId="0" fontId="0" fillId="0" borderId="2" xfId="26" applyBorder="1">
      <alignment/>
      <protection/>
    </xf>
    <xf numFmtId="0" fontId="0" fillId="0" borderId="3" xfId="26" applyBorder="1">
      <alignment/>
      <protection/>
    </xf>
    <xf numFmtId="0" fontId="16" fillId="0" borderId="0" xfId="26" applyFont="1" applyAlignment="1">
      <alignment horizontal="left" vertical="center"/>
      <protection/>
    </xf>
    <xf numFmtId="0" fontId="17" fillId="0" borderId="0" xfId="26" applyFont="1" applyAlignment="1">
      <alignment horizontal="left" vertical="center"/>
      <protection/>
    </xf>
    <xf numFmtId="0" fontId="18" fillId="0" borderId="0" xfId="26" applyFont="1" applyAlignment="1">
      <alignment horizontal="left" vertical="center"/>
      <protection/>
    </xf>
    <xf numFmtId="0" fontId="3" fillId="0" borderId="0" xfId="26" applyFont="1" applyAlignment="1">
      <alignment horizontal="left" vertical="top"/>
      <protection/>
    </xf>
    <xf numFmtId="0" fontId="4" fillId="0" borderId="0" xfId="26" applyFont="1" applyAlignment="1">
      <alignment horizontal="left" vertical="center"/>
      <protection/>
    </xf>
    <xf numFmtId="0" fontId="19" fillId="0" borderId="0" xfId="26" applyFont="1" applyAlignment="1">
      <alignment horizontal="left" vertical="top" wrapText="1"/>
      <protection/>
    </xf>
    <xf numFmtId="0" fontId="5" fillId="0" borderId="0" xfId="26" applyFont="1" applyAlignment="1">
      <alignment horizontal="left" vertical="top"/>
      <protection/>
    </xf>
    <xf numFmtId="0" fontId="5" fillId="0" borderId="0" xfId="26" applyFont="1" applyAlignment="1">
      <alignment horizontal="left" vertical="top" wrapText="1"/>
      <protection/>
    </xf>
    <xf numFmtId="0" fontId="19" fillId="0" borderId="0" xfId="26" applyFont="1" applyAlignment="1">
      <alignment horizontal="left" vertical="center"/>
      <protection/>
    </xf>
    <xf numFmtId="0" fontId="3" fillId="0" borderId="0" xfId="26" applyFont="1" applyAlignment="1">
      <alignment horizontal="left" vertical="center"/>
      <protection/>
    </xf>
    <xf numFmtId="0" fontId="4" fillId="0" borderId="0" xfId="26" applyFont="1" applyAlignment="1">
      <alignment horizontal="left" vertical="center"/>
      <protection/>
    </xf>
    <xf numFmtId="0" fontId="4" fillId="2" borderId="0" xfId="26" applyFont="1" applyFill="1" applyAlignment="1" applyProtection="1">
      <alignment horizontal="left" vertical="center"/>
      <protection locked="0"/>
    </xf>
    <xf numFmtId="49" fontId="4" fillId="2" borderId="0" xfId="26" applyNumberFormat="1" applyFont="1" applyFill="1" applyAlignment="1" applyProtection="1">
      <alignment horizontal="left" vertical="center"/>
      <protection locked="0"/>
    </xf>
    <xf numFmtId="49" fontId="4" fillId="2" borderId="0" xfId="26" applyNumberFormat="1" applyFont="1" applyFill="1" applyAlignment="1" applyProtection="1">
      <alignment horizontal="left" vertical="center"/>
      <protection locked="0"/>
    </xf>
    <xf numFmtId="49" fontId="4" fillId="0" borderId="0" xfId="26" applyNumberFormat="1" applyFont="1" applyAlignment="1">
      <alignment horizontal="left" vertical="center"/>
      <protection/>
    </xf>
    <xf numFmtId="0" fontId="4" fillId="0" borderId="0" xfId="26" applyFont="1" applyAlignment="1">
      <alignment horizontal="left" vertical="center" wrapText="1"/>
      <protection/>
    </xf>
    <xf numFmtId="0" fontId="0" fillId="0" borderId="4" xfId="26" applyBorder="1">
      <alignment/>
      <protection/>
    </xf>
    <xf numFmtId="0" fontId="0" fillId="0" borderId="3" xfId="26" applyBorder="1" applyAlignment="1">
      <alignment vertical="center"/>
      <protection/>
    </xf>
    <xf numFmtId="0" fontId="0" fillId="0" borderId="0" xfId="26" applyAlignment="1">
      <alignment vertical="center"/>
      <protection/>
    </xf>
    <xf numFmtId="0" fontId="20" fillId="0" borderId="5" xfId="26" applyFont="1" applyBorder="1" applyAlignment="1">
      <alignment horizontal="left" vertical="center"/>
      <protection/>
    </xf>
    <xf numFmtId="0" fontId="0" fillId="0" borderId="5" xfId="26" applyBorder="1" applyAlignment="1">
      <alignment vertical="center"/>
      <protection/>
    </xf>
    <xf numFmtId="4" fontId="20" fillId="0" borderId="5" xfId="26" applyNumberFormat="1" applyFont="1" applyBorder="1" applyAlignment="1">
      <alignment vertical="center"/>
      <protection/>
    </xf>
    <xf numFmtId="0" fontId="0" fillId="0" borderId="5" xfId="26" applyBorder="1" applyAlignment="1">
      <alignment vertical="center"/>
      <protection/>
    </xf>
    <xf numFmtId="0" fontId="3" fillId="0" borderId="0" xfId="26" applyFont="1" applyAlignment="1">
      <alignment horizontal="right" vertical="center"/>
      <protection/>
    </xf>
    <xf numFmtId="0" fontId="3" fillId="0" borderId="3" xfId="26" applyFont="1" applyBorder="1" applyAlignment="1">
      <alignment vertical="center"/>
      <protection/>
    </xf>
    <xf numFmtId="0" fontId="3" fillId="0" borderId="0" xfId="26" applyFont="1" applyAlignment="1">
      <alignment vertical="center"/>
      <protection/>
    </xf>
    <xf numFmtId="164" fontId="3" fillId="0" borderId="0" xfId="26" applyNumberFormat="1" applyFont="1" applyAlignment="1">
      <alignment horizontal="left" vertical="center"/>
      <protection/>
    </xf>
    <xf numFmtId="0" fontId="3" fillId="0" borderId="0" xfId="26" applyFont="1" applyAlignment="1">
      <alignment vertical="center"/>
      <protection/>
    </xf>
    <xf numFmtId="4" fontId="21" fillId="0" borderId="0" xfId="26" applyNumberFormat="1" applyFont="1" applyAlignment="1">
      <alignment vertical="center"/>
      <protection/>
    </xf>
    <xf numFmtId="0" fontId="21" fillId="0" borderId="0" xfId="26" applyFont="1" applyAlignment="1">
      <alignment horizontal="left" vertical="center"/>
      <protection/>
    </xf>
    <xf numFmtId="0" fontId="0" fillId="3" borderId="0" xfId="26" applyFill="1" applyAlignment="1">
      <alignment vertical="center"/>
      <protection/>
    </xf>
    <xf numFmtId="0" fontId="6" fillId="3" borderId="6" xfId="26" applyFont="1" applyFill="1" applyBorder="1" applyAlignment="1">
      <alignment horizontal="left" vertical="center"/>
      <protection/>
    </xf>
    <xf numFmtId="0" fontId="0" fillId="3" borderId="7" xfId="26" applyFill="1" applyBorder="1" applyAlignment="1">
      <alignment vertical="center"/>
      <protection/>
    </xf>
    <xf numFmtId="0" fontId="6" fillId="3" borderId="7" xfId="26" applyFont="1" applyFill="1" applyBorder="1" applyAlignment="1">
      <alignment horizontal="center" vertical="center"/>
      <protection/>
    </xf>
    <xf numFmtId="0" fontId="6" fillId="3" borderId="7" xfId="26" applyFont="1" applyFill="1" applyBorder="1" applyAlignment="1">
      <alignment horizontal="left" vertical="center"/>
      <protection/>
    </xf>
    <xf numFmtId="0" fontId="0" fillId="3" borderId="7" xfId="26" applyFill="1" applyBorder="1" applyAlignment="1">
      <alignment vertical="center"/>
      <protection/>
    </xf>
    <xf numFmtId="4" fontId="6" fillId="3" borderId="7" xfId="26" applyNumberFormat="1" applyFont="1" applyFill="1" applyBorder="1" applyAlignment="1">
      <alignment vertical="center"/>
      <protection/>
    </xf>
    <xf numFmtId="0" fontId="0" fillId="3" borderId="13" xfId="26" applyFill="1" applyBorder="1" applyAlignment="1">
      <alignment vertical="center"/>
      <protection/>
    </xf>
    <xf numFmtId="0" fontId="92" fillId="0" borderId="4" xfId="26" applyFont="1" applyBorder="1" applyAlignment="1">
      <alignment horizontal="left" vertical="center"/>
      <protection/>
    </xf>
    <xf numFmtId="0" fontId="0" fillId="0" borderId="4" xfId="26" applyBorder="1" applyAlignment="1">
      <alignment vertical="center"/>
      <protection/>
    </xf>
    <xf numFmtId="0" fontId="3" fillId="0" borderId="5" xfId="26" applyFont="1" applyBorder="1" applyAlignment="1">
      <alignment horizontal="left" vertical="center"/>
      <protection/>
    </xf>
    <xf numFmtId="0" fontId="0" fillId="0" borderId="8" xfId="26" applyBorder="1" applyAlignment="1">
      <alignment vertical="center"/>
      <protection/>
    </xf>
    <xf numFmtId="0" fontId="0" fillId="0" borderId="9" xfId="26" applyBorder="1" applyAlignment="1">
      <alignment vertical="center"/>
      <protection/>
    </xf>
    <xf numFmtId="0" fontId="0" fillId="0" borderId="1" xfId="26" applyBorder="1" applyAlignment="1">
      <alignment vertical="center"/>
      <protection/>
    </xf>
    <xf numFmtId="0" fontId="0" fillId="0" borderId="2" xfId="26" applyBorder="1" applyAlignment="1">
      <alignment vertical="center"/>
      <protection/>
    </xf>
    <xf numFmtId="0" fontId="4" fillId="0" borderId="0" xfId="26" applyFont="1" applyAlignment="1">
      <alignment vertical="center"/>
      <protection/>
    </xf>
    <xf numFmtId="0" fontId="4" fillId="0" borderId="3" xfId="26" applyFont="1" applyBorder="1" applyAlignment="1">
      <alignment vertical="center"/>
      <protection/>
    </xf>
    <xf numFmtId="0" fontId="5" fillId="0" borderId="0" xfId="26" applyFont="1" applyAlignment="1">
      <alignment vertical="center"/>
      <protection/>
    </xf>
    <xf numFmtId="0" fontId="5" fillId="0" borderId="3" xfId="26" applyFont="1" applyBorder="1" applyAlignment="1">
      <alignment vertical="center"/>
      <protection/>
    </xf>
    <xf numFmtId="0" fontId="5" fillId="0" borderId="0" xfId="26" applyFont="1" applyAlignment="1">
      <alignment horizontal="left" vertical="center"/>
      <protection/>
    </xf>
    <xf numFmtId="0" fontId="5" fillId="0" borderId="0" xfId="26" applyFont="1" applyAlignment="1">
      <alignment horizontal="left" vertical="center" wrapText="1"/>
      <protection/>
    </xf>
    <xf numFmtId="0" fontId="5" fillId="0" borderId="0" xfId="26" applyFont="1" applyAlignment="1">
      <alignment vertical="center"/>
      <protection/>
    </xf>
    <xf numFmtId="0" fontId="20" fillId="0" borderId="0" xfId="26" applyFont="1" applyAlignment="1">
      <alignment vertical="center"/>
      <protection/>
    </xf>
    <xf numFmtId="165" fontId="4" fillId="0" borderId="0" xfId="26" applyNumberFormat="1" applyFont="1" applyAlignment="1">
      <alignment horizontal="left" vertical="center"/>
      <protection/>
    </xf>
    <xf numFmtId="0" fontId="4" fillId="0" borderId="0" xfId="26" applyFont="1" applyAlignment="1">
      <alignment vertical="center" wrapText="1"/>
      <protection/>
    </xf>
    <xf numFmtId="0" fontId="4" fillId="0" borderId="0" xfId="26" applyFont="1" applyAlignment="1">
      <alignment vertical="center"/>
      <protection/>
    </xf>
    <xf numFmtId="0" fontId="22" fillId="0" borderId="17" xfId="26" applyFont="1" applyBorder="1" applyAlignment="1">
      <alignment horizontal="center" vertical="center"/>
      <protection/>
    </xf>
    <xf numFmtId="0" fontId="22" fillId="0" borderId="10" xfId="26" applyFont="1" applyBorder="1" applyAlignment="1">
      <alignment horizontal="left" vertical="center"/>
      <protection/>
    </xf>
    <xf numFmtId="0" fontId="0" fillId="0" borderId="10" xfId="26" applyBorder="1" applyAlignment="1">
      <alignment vertical="center"/>
      <protection/>
    </xf>
    <xf numFmtId="0" fontId="0" fillId="0" borderId="11" xfId="26" applyBorder="1" applyAlignment="1">
      <alignment vertical="center"/>
      <protection/>
    </xf>
    <xf numFmtId="0" fontId="23" fillId="0" borderId="18" xfId="26" applyFont="1" applyBorder="1" applyAlignment="1">
      <alignment horizontal="left" vertical="center"/>
      <protection/>
    </xf>
    <xf numFmtId="0" fontId="23" fillId="0" borderId="0" xfId="26" applyFont="1" applyAlignment="1">
      <alignment horizontal="left" vertical="center"/>
      <protection/>
    </xf>
    <xf numFmtId="0" fontId="0" fillId="0" borderId="12" xfId="26" applyBorder="1" applyAlignment="1">
      <alignment vertical="center"/>
      <protection/>
    </xf>
    <xf numFmtId="0" fontId="24" fillId="4" borderId="6" xfId="26" applyFont="1" applyFill="1" applyBorder="1" applyAlignment="1">
      <alignment horizontal="center" vertical="center"/>
      <protection/>
    </xf>
    <xf numFmtId="0" fontId="24" fillId="4" borderId="7" xfId="26" applyFont="1" applyFill="1" applyBorder="1" applyAlignment="1">
      <alignment horizontal="left" vertical="center"/>
      <protection/>
    </xf>
    <xf numFmtId="0" fontId="0" fillId="4" borderId="7" xfId="26" applyFill="1" applyBorder="1" applyAlignment="1">
      <alignment vertical="center"/>
      <protection/>
    </xf>
    <xf numFmtId="0" fontId="24" fillId="4" borderId="7" xfId="26" applyFont="1" applyFill="1" applyBorder="1" applyAlignment="1">
      <alignment horizontal="center" vertical="center"/>
      <protection/>
    </xf>
    <xf numFmtId="0" fontId="24" fillId="4" borderId="7" xfId="26" applyFont="1" applyFill="1" applyBorder="1" applyAlignment="1">
      <alignment horizontal="right" vertical="center"/>
      <protection/>
    </xf>
    <xf numFmtId="0" fontId="24" fillId="4" borderId="13" xfId="26" applyFont="1" applyFill="1" applyBorder="1" applyAlignment="1">
      <alignment horizontal="left" vertical="center"/>
      <protection/>
    </xf>
    <xf numFmtId="0" fontId="24" fillId="4" borderId="0" xfId="26" applyFont="1" applyFill="1" applyAlignment="1">
      <alignment horizontal="center" vertical="center"/>
      <protection/>
    </xf>
    <xf numFmtId="0" fontId="25" fillId="0" borderId="14" xfId="26" applyFont="1" applyBorder="1" applyAlignment="1">
      <alignment horizontal="center" vertical="center" wrapText="1"/>
      <protection/>
    </xf>
    <xf numFmtId="0" fontId="25" fillId="0" borderId="15" xfId="26" applyFont="1" applyBorder="1" applyAlignment="1">
      <alignment horizontal="center" vertical="center" wrapText="1"/>
      <protection/>
    </xf>
    <xf numFmtId="0" fontId="25" fillId="0" borderId="16" xfId="26" applyFont="1" applyBorder="1" applyAlignment="1">
      <alignment horizontal="center" vertical="center" wrapText="1"/>
      <protection/>
    </xf>
    <xf numFmtId="0" fontId="0" fillId="0" borderId="17" xfId="26" applyBorder="1" applyAlignment="1">
      <alignment vertical="center"/>
      <protection/>
    </xf>
    <xf numFmtId="0" fontId="6" fillId="0" borderId="0" xfId="26" applyFont="1" applyAlignment="1">
      <alignment vertical="center"/>
      <protection/>
    </xf>
    <xf numFmtId="0" fontId="6" fillId="0" borderId="3" xfId="26" applyFont="1" applyBorder="1" applyAlignment="1">
      <alignment vertical="center"/>
      <protection/>
    </xf>
    <xf numFmtId="0" fontId="26" fillId="0" borderId="0" xfId="26" applyFont="1" applyAlignment="1">
      <alignment horizontal="left" vertical="center"/>
      <protection/>
    </xf>
    <xf numFmtId="0" fontId="26" fillId="0" borderId="0" xfId="26" applyFont="1" applyAlignment="1">
      <alignment vertical="center"/>
      <protection/>
    </xf>
    <xf numFmtId="4" fontId="26" fillId="0" borderId="0" xfId="26" applyNumberFormat="1" applyFont="1" applyAlignment="1">
      <alignment horizontal="right" vertical="center"/>
      <protection/>
    </xf>
    <xf numFmtId="4" fontId="26" fillId="0" borderId="0" xfId="26" applyNumberFormat="1" applyFont="1" applyAlignment="1">
      <alignment vertical="center"/>
      <protection/>
    </xf>
    <xf numFmtId="0" fontId="6" fillId="0" borderId="0" xfId="26" applyFont="1" applyAlignment="1">
      <alignment horizontal="center" vertical="center"/>
      <protection/>
    </xf>
    <xf numFmtId="4" fontId="22" fillId="0" borderId="18" xfId="26" applyNumberFormat="1" applyFont="1" applyBorder="1" applyAlignment="1">
      <alignment vertical="center"/>
      <protection/>
    </xf>
    <xf numFmtId="4" fontId="22" fillId="0" borderId="0" xfId="26" applyNumberFormat="1" applyFont="1" applyAlignment="1">
      <alignment vertical="center"/>
      <protection/>
    </xf>
    <xf numFmtId="166" fontId="22" fillId="0" borderId="0" xfId="26" applyNumberFormat="1" applyFont="1" applyAlignment="1">
      <alignment vertical="center"/>
      <protection/>
    </xf>
    <xf numFmtId="4" fontId="22" fillId="0" borderId="12" xfId="26" applyNumberFormat="1" applyFont="1" applyBorder="1" applyAlignment="1">
      <alignment vertical="center"/>
      <protection/>
    </xf>
    <xf numFmtId="0" fontId="6" fillId="0" borderId="0" xfId="26" applyFont="1" applyAlignment="1">
      <alignment horizontal="left" vertical="center"/>
      <protection/>
    </xf>
    <xf numFmtId="0" fontId="27" fillId="0" borderId="0" xfId="26" applyFont="1" applyAlignment="1">
      <alignment horizontal="left" vertical="center"/>
      <protection/>
    </xf>
    <xf numFmtId="0" fontId="28" fillId="0" borderId="0" xfId="27" applyFont="1" applyAlignment="1">
      <alignment horizontal="center" vertical="center"/>
    </xf>
    <xf numFmtId="0" fontId="7" fillId="0" borderId="3" xfId="26" applyFont="1" applyBorder="1" applyAlignment="1">
      <alignment vertical="center"/>
      <protection/>
    </xf>
    <xf numFmtId="0" fontId="29" fillId="0" borderId="0" xfId="26" applyFont="1" applyAlignment="1">
      <alignment vertical="center"/>
      <protection/>
    </xf>
    <xf numFmtId="0" fontId="29" fillId="0" borderId="0" xfId="26" applyFont="1" applyAlignment="1">
      <alignment horizontal="left" vertical="center" wrapText="1"/>
      <protection/>
    </xf>
    <xf numFmtId="0" fontId="30" fillId="0" borderId="0" xfId="26" applyFont="1" applyAlignment="1">
      <alignment vertical="center"/>
      <protection/>
    </xf>
    <xf numFmtId="4" fontId="30" fillId="0" borderId="0" xfId="26" applyNumberFormat="1" applyFont="1" applyAlignment="1">
      <alignment vertical="center"/>
      <protection/>
    </xf>
    <xf numFmtId="0" fontId="30" fillId="0" borderId="0" xfId="26" applyFont="1" applyAlignment="1">
      <alignment vertical="center"/>
      <protection/>
    </xf>
    <xf numFmtId="0" fontId="5" fillId="0" borderId="0" xfId="26" applyFont="1" applyAlignment="1">
      <alignment horizontal="center" vertical="center"/>
      <protection/>
    </xf>
    <xf numFmtId="4" fontId="31" fillId="0" borderId="19" xfId="26" applyNumberFormat="1" applyFont="1" applyBorder="1" applyAlignment="1">
      <alignment vertical="center"/>
      <protection/>
    </xf>
    <xf numFmtId="4" fontId="31" fillId="0" borderId="20" xfId="26" applyNumberFormat="1" applyFont="1" applyBorder="1" applyAlignment="1">
      <alignment vertical="center"/>
      <protection/>
    </xf>
    <xf numFmtId="166" fontId="31" fillId="0" borderId="20" xfId="26" applyNumberFormat="1" applyFont="1" applyBorder="1" applyAlignment="1">
      <alignment vertical="center"/>
      <protection/>
    </xf>
    <xf numFmtId="4" fontId="31" fillId="0" borderId="21" xfId="26" applyNumberFormat="1" applyFont="1" applyBorder="1" applyAlignment="1">
      <alignment vertical="center"/>
      <protection/>
    </xf>
    <xf numFmtId="0" fontId="7" fillId="0" borderId="0" xfId="26" applyFont="1" applyAlignment="1">
      <alignment vertical="center"/>
      <protection/>
    </xf>
    <xf numFmtId="0" fontId="7" fillId="0" borderId="0" xfId="26" applyFont="1" applyAlignment="1">
      <alignment horizontal="left" vertical="center"/>
      <protection/>
    </xf>
    <xf numFmtId="0" fontId="32" fillId="0" borderId="0" xfId="26" applyFont="1" applyAlignment="1">
      <alignment horizontal="left" vertical="center"/>
      <protection/>
    </xf>
    <xf numFmtId="0" fontId="3" fillId="0" borderId="0" xfId="26" applyFont="1" applyAlignment="1">
      <alignment horizontal="left" vertical="center" wrapText="1"/>
      <protection/>
    </xf>
    <xf numFmtId="0" fontId="3" fillId="0" borderId="0" xfId="26" applyFont="1" applyAlignment="1">
      <alignment horizontal="left" vertical="center"/>
      <protection/>
    </xf>
    <xf numFmtId="0" fontId="0" fillId="0" borderId="0" xfId="26" applyAlignment="1">
      <alignment vertical="center"/>
      <protection/>
    </xf>
    <xf numFmtId="165" fontId="4" fillId="0" borderId="0" xfId="26" applyNumberFormat="1" applyFont="1" applyAlignment="1">
      <alignment horizontal="left" vertical="center"/>
      <protection/>
    </xf>
    <xf numFmtId="0" fontId="4" fillId="2" borderId="0" xfId="26" applyFont="1" applyFill="1" applyAlignment="1" applyProtection="1">
      <alignment horizontal="left" vertical="center"/>
      <protection locked="0"/>
    </xf>
    <xf numFmtId="0" fontId="0" fillId="0" borderId="3" xfId="26" applyBorder="1" applyAlignment="1">
      <alignment vertical="center" wrapText="1"/>
      <protection/>
    </xf>
    <xf numFmtId="0" fontId="0" fillId="0" borderId="0" xfId="26" applyAlignment="1">
      <alignment vertical="center" wrapText="1"/>
      <protection/>
    </xf>
    <xf numFmtId="0" fontId="20" fillId="0" borderId="0" xfId="26" applyFont="1" applyAlignment="1">
      <alignment horizontal="left" vertical="center"/>
      <protection/>
    </xf>
    <xf numFmtId="4" fontId="26" fillId="0" borderId="0" xfId="26" applyNumberFormat="1" applyFont="1" applyAlignment="1">
      <alignment vertical="center"/>
      <protection/>
    </xf>
    <xf numFmtId="0" fontId="3" fillId="0" borderId="0" xfId="26" applyFont="1" applyAlignment="1">
      <alignment horizontal="right" vertical="center"/>
      <protection/>
    </xf>
    <xf numFmtId="0" fontId="23" fillId="0" borderId="0" xfId="26" applyFont="1" applyAlignment="1">
      <alignment horizontal="left" vertical="center"/>
      <protection/>
    </xf>
    <xf numFmtId="4" fontId="3" fillId="0" borderId="0" xfId="26" applyNumberFormat="1" applyFont="1" applyAlignment="1">
      <alignment vertical="center"/>
      <protection/>
    </xf>
    <xf numFmtId="164" fontId="3" fillId="0" borderId="0" xfId="26" applyNumberFormat="1" applyFont="1" applyAlignment="1">
      <alignment horizontal="right" vertical="center"/>
      <protection/>
    </xf>
    <xf numFmtId="0" fontId="0" fillId="4" borderId="0" xfId="26" applyFill="1" applyAlignment="1">
      <alignment vertical="center"/>
      <protection/>
    </xf>
    <xf numFmtId="0" fontId="6" fillId="4" borderId="6" xfId="26" applyFont="1" applyFill="1" applyBorder="1" applyAlignment="1">
      <alignment horizontal="left" vertical="center"/>
      <protection/>
    </xf>
    <xf numFmtId="0" fontId="6" fillId="4" borderId="7" xfId="26" applyFont="1" applyFill="1" applyBorder="1" applyAlignment="1">
      <alignment horizontal="right" vertical="center"/>
      <protection/>
    </xf>
    <xf numFmtId="0" fontId="6" fillId="4" borderId="7" xfId="26" applyFont="1" applyFill="1" applyBorder="1" applyAlignment="1">
      <alignment horizontal="center" vertical="center"/>
      <protection/>
    </xf>
    <xf numFmtId="4" fontId="6" fillId="4" borderId="7" xfId="26" applyNumberFormat="1" applyFont="1" applyFill="1" applyBorder="1" applyAlignment="1">
      <alignment vertical="center"/>
      <protection/>
    </xf>
    <xf numFmtId="0" fontId="0" fillId="4" borderId="13" xfId="26" applyFill="1" applyBorder="1" applyAlignment="1">
      <alignment vertical="center"/>
      <protection/>
    </xf>
    <xf numFmtId="0" fontId="3" fillId="0" borderId="5" xfId="26" applyFont="1" applyBorder="1" applyAlignment="1">
      <alignment horizontal="center" vertical="center"/>
      <protection/>
    </xf>
    <xf numFmtId="0" fontId="3" fillId="0" borderId="5" xfId="26" applyFont="1" applyBorder="1" applyAlignment="1">
      <alignment horizontal="right" vertical="center"/>
      <protection/>
    </xf>
    <xf numFmtId="0" fontId="4" fillId="0" borderId="0" xfId="26" applyFont="1" applyAlignment="1">
      <alignment horizontal="left" vertical="center" wrapText="1"/>
      <protection/>
    </xf>
    <xf numFmtId="0" fontId="24" fillId="4" borderId="0" xfId="26" applyFont="1" applyFill="1" applyAlignment="1">
      <alignment horizontal="left" vertical="center"/>
      <protection/>
    </xf>
    <xf numFmtId="0" fontId="24" fillId="4" borderId="0" xfId="26" applyFont="1" applyFill="1" applyAlignment="1">
      <alignment horizontal="right" vertical="center"/>
      <protection/>
    </xf>
    <xf numFmtId="0" fontId="33" fillId="0" borderId="0" xfId="26" applyFont="1" applyAlignment="1">
      <alignment horizontal="left" vertical="center"/>
      <protection/>
    </xf>
    <xf numFmtId="0" fontId="8" fillId="0" borderId="3" xfId="26" applyFont="1" applyBorder="1" applyAlignment="1">
      <alignment vertical="center"/>
      <protection/>
    </xf>
    <xf numFmtId="0" fontId="8" fillId="0" borderId="0" xfId="26" applyFont="1" applyAlignment="1">
      <alignment vertical="center"/>
      <protection/>
    </xf>
    <xf numFmtId="0" fontId="8" fillId="0" borderId="20" xfId="26" applyFont="1" applyBorder="1" applyAlignment="1">
      <alignment horizontal="left" vertical="center"/>
      <protection/>
    </xf>
    <xf numFmtId="0" fontId="8" fillId="0" borderId="20" xfId="26" applyFont="1" applyBorder="1" applyAlignment="1">
      <alignment vertical="center"/>
      <protection/>
    </xf>
    <xf numFmtId="4" fontId="8" fillId="0" borderId="20" xfId="26" applyNumberFormat="1" applyFont="1" applyBorder="1" applyAlignment="1">
      <alignment vertical="center"/>
      <protection/>
    </xf>
    <xf numFmtId="0" fontId="9" fillId="0" borderId="3" xfId="26" applyFont="1" applyBorder="1" applyAlignment="1">
      <alignment vertical="center"/>
      <protection/>
    </xf>
    <xf numFmtId="0" fontId="9" fillId="0" borderId="0" xfId="26" applyFont="1" applyAlignment="1">
      <alignment vertical="center"/>
      <protection/>
    </xf>
    <xf numFmtId="0" fontId="9" fillId="0" borderId="20" xfId="26" applyFont="1" applyBorder="1" applyAlignment="1">
      <alignment horizontal="left" vertical="center"/>
      <protection/>
    </xf>
    <xf numFmtId="0" fontId="9" fillId="0" borderId="20" xfId="26" applyFont="1" applyBorder="1" applyAlignment="1">
      <alignment vertical="center"/>
      <protection/>
    </xf>
    <xf numFmtId="4" fontId="9" fillId="0" borderId="20" xfId="26" applyNumberFormat="1" applyFont="1" applyBorder="1" applyAlignment="1">
      <alignment vertical="center"/>
      <protection/>
    </xf>
    <xf numFmtId="0" fontId="0" fillId="0" borderId="3" xfId="26" applyBorder="1" applyAlignment="1">
      <alignment horizontal="center" vertical="center" wrapText="1"/>
      <protection/>
    </xf>
    <xf numFmtId="0" fontId="24" fillId="4" borderId="14" xfId="26" applyFont="1" applyFill="1" applyBorder="1" applyAlignment="1">
      <alignment horizontal="center" vertical="center" wrapText="1"/>
      <protection/>
    </xf>
    <xf numFmtId="0" fontId="24" fillId="4" borderId="15" xfId="26" applyFont="1" applyFill="1" applyBorder="1" applyAlignment="1">
      <alignment horizontal="center" vertical="center" wrapText="1"/>
      <protection/>
    </xf>
    <xf numFmtId="0" fontId="24" fillId="4" borderId="16" xfId="26" applyFont="1" applyFill="1" applyBorder="1" applyAlignment="1">
      <alignment horizontal="center" vertical="center" wrapText="1"/>
      <protection/>
    </xf>
    <xf numFmtId="0" fontId="24" fillId="4" borderId="0" xfId="26" applyFont="1" applyFill="1" applyAlignment="1">
      <alignment horizontal="center" vertical="center" wrapText="1"/>
      <protection/>
    </xf>
    <xf numFmtId="0" fontId="0" fillId="0" borderId="0" xfId="26" applyAlignment="1">
      <alignment horizontal="center" vertical="center" wrapText="1"/>
      <protection/>
    </xf>
    <xf numFmtId="4" fontId="26" fillId="0" borderId="0" xfId="26" applyNumberFormat="1" applyFont="1">
      <alignment/>
      <protection/>
    </xf>
    <xf numFmtId="166" fontId="34" fillId="0" borderId="10" xfId="26" applyNumberFormat="1" applyFont="1" applyBorder="1">
      <alignment/>
      <protection/>
    </xf>
    <xf numFmtId="166" fontId="34" fillId="0" borderId="11" xfId="26" applyNumberFormat="1" applyFont="1" applyBorder="1">
      <alignment/>
      <protection/>
    </xf>
    <xf numFmtId="4" fontId="35" fillId="0" borderId="0" xfId="26" applyNumberFormat="1" applyFont="1" applyAlignment="1">
      <alignment vertical="center"/>
      <protection/>
    </xf>
    <xf numFmtId="0" fontId="10" fillId="0" borderId="3" xfId="26" applyFont="1" applyBorder="1">
      <alignment/>
      <protection/>
    </xf>
    <xf numFmtId="0" fontId="10" fillId="0" borderId="0" xfId="26" applyFont="1">
      <alignment/>
      <protection/>
    </xf>
    <xf numFmtId="0" fontId="10" fillId="0" borderId="0" xfId="26" applyFont="1" applyAlignment="1">
      <alignment horizontal="left"/>
      <protection/>
    </xf>
    <xf numFmtId="0" fontId="8" fillId="0" borderId="0" xfId="26" applyFont="1" applyAlignment="1">
      <alignment horizontal="left"/>
      <protection/>
    </xf>
    <xf numFmtId="0" fontId="10" fillId="0" borderId="0" xfId="26" applyFont="1" applyProtection="1">
      <alignment/>
      <protection locked="0"/>
    </xf>
    <xf numFmtId="4" fontId="8" fillId="0" borderId="0" xfId="26" applyNumberFormat="1" applyFont="1">
      <alignment/>
      <protection/>
    </xf>
    <xf numFmtId="0" fontId="10" fillId="0" borderId="18" xfId="26" applyFont="1" applyBorder="1">
      <alignment/>
      <protection/>
    </xf>
    <xf numFmtId="166" fontId="10" fillId="0" borderId="0" xfId="26" applyNumberFormat="1" applyFont="1">
      <alignment/>
      <protection/>
    </xf>
    <xf numFmtId="166" fontId="10" fillId="0" borderId="12" xfId="26" applyNumberFormat="1" applyFont="1" applyBorder="1">
      <alignment/>
      <protection/>
    </xf>
    <xf numFmtId="0" fontId="10" fillId="0" borderId="0" xfId="26" applyFont="1" applyAlignment="1">
      <alignment horizontal="center"/>
      <protection/>
    </xf>
    <xf numFmtId="4" fontId="10" fillId="0" borderId="0" xfId="26" applyNumberFormat="1" applyFont="1" applyAlignment="1">
      <alignment vertical="center"/>
      <protection/>
    </xf>
    <xf numFmtId="0" fontId="9" fillId="0" borderId="0" xfId="26" applyFont="1" applyAlignment="1">
      <alignment horizontal="left"/>
      <protection/>
    </xf>
    <xf numFmtId="4" fontId="9" fillId="0" borderId="0" xfId="26" applyNumberFormat="1" applyFont="1">
      <alignment/>
      <protection/>
    </xf>
    <xf numFmtId="0" fontId="24" fillId="0" borderId="22" xfId="26" applyFont="1" applyBorder="1" applyAlignment="1">
      <alignment horizontal="center" vertical="center"/>
      <protection/>
    </xf>
    <xf numFmtId="49" fontId="24" fillId="0" borderId="22" xfId="26" applyNumberFormat="1" applyFont="1" applyBorder="1" applyAlignment="1">
      <alignment horizontal="left" vertical="center" wrapText="1"/>
      <protection/>
    </xf>
    <xf numFmtId="0" fontId="24" fillId="0" borderId="22" xfId="26" applyFont="1" applyBorder="1" applyAlignment="1">
      <alignment horizontal="left" vertical="center" wrapText="1"/>
      <protection/>
    </xf>
    <xf numFmtId="0" fontId="24" fillId="0" borderId="22" xfId="26" applyFont="1" applyBorder="1" applyAlignment="1">
      <alignment horizontal="center" vertical="center" wrapText="1"/>
      <protection/>
    </xf>
    <xf numFmtId="167" fontId="24" fillId="0" borderId="22" xfId="26" applyNumberFormat="1" applyFont="1" applyBorder="1" applyAlignment="1">
      <alignment vertical="center"/>
      <protection/>
    </xf>
    <xf numFmtId="4" fontId="24" fillId="2" borderId="22" xfId="26" applyNumberFormat="1" applyFont="1" applyFill="1" applyBorder="1" applyAlignment="1" applyProtection="1">
      <alignment vertical="center"/>
      <protection locked="0"/>
    </xf>
    <xf numFmtId="4" fontId="24" fillId="0" borderId="22" xfId="26" applyNumberFormat="1" applyFont="1" applyBorder="1" applyAlignment="1">
      <alignment vertical="center"/>
      <protection/>
    </xf>
    <xf numFmtId="0" fontId="0" fillId="0" borderId="22" xfId="26" applyBorder="1" applyAlignment="1">
      <alignment vertical="center"/>
      <protection/>
    </xf>
    <xf numFmtId="0" fontId="25" fillId="2" borderId="18" xfId="26" applyFont="1" applyFill="1" applyBorder="1" applyAlignment="1" applyProtection="1">
      <alignment horizontal="left" vertical="center"/>
      <protection locked="0"/>
    </xf>
    <xf numFmtId="0" fontId="25" fillId="0" borderId="0" xfId="26" applyFont="1" applyAlignment="1">
      <alignment horizontal="center" vertical="center"/>
      <protection/>
    </xf>
    <xf numFmtId="166" fontId="25" fillId="0" borderId="0" xfId="26" applyNumberFormat="1" applyFont="1" applyAlignment="1">
      <alignment vertical="center"/>
      <protection/>
    </xf>
    <xf numFmtId="166" fontId="25" fillId="0" borderId="12" xfId="26" applyNumberFormat="1" applyFont="1" applyBorder="1" applyAlignment="1">
      <alignment vertical="center"/>
      <protection/>
    </xf>
    <xf numFmtId="0" fontId="24" fillId="0" borderId="0" xfId="26" applyFont="1" applyAlignment="1">
      <alignment horizontal="left" vertical="center"/>
      <protection/>
    </xf>
    <xf numFmtId="4" fontId="0" fillId="0" borderId="0" xfId="26" applyNumberFormat="1" applyAlignment="1">
      <alignment vertical="center"/>
      <protection/>
    </xf>
    <xf numFmtId="0" fontId="25" fillId="2" borderId="19" xfId="26" applyFont="1" applyFill="1" applyBorder="1" applyAlignment="1" applyProtection="1">
      <alignment horizontal="left" vertical="center"/>
      <protection locked="0"/>
    </xf>
    <xf numFmtId="0" fontId="25" fillId="0" borderId="20" xfId="26" applyFont="1" applyBorder="1" applyAlignment="1">
      <alignment horizontal="center" vertical="center"/>
      <protection/>
    </xf>
    <xf numFmtId="0" fontId="0" fillId="0" borderId="20" xfId="26" applyBorder="1" applyAlignment="1">
      <alignment vertical="center"/>
      <protection/>
    </xf>
    <xf numFmtId="166" fontId="25" fillId="0" borderId="20" xfId="26" applyNumberFormat="1" applyFont="1" applyBorder="1" applyAlignment="1">
      <alignment vertical="center"/>
      <protection/>
    </xf>
    <xf numFmtId="166" fontId="25" fillId="0" borderId="21" xfId="26" applyNumberFormat="1" applyFont="1" applyBorder="1" applyAlignment="1">
      <alignment vertical="center"/>
      <protection/>
    </xf>
    <xf numFmtId="0" fontId="37" fillId="0" borderId="0" xfId="0" applyFont="1" applyAlignment="1">
      <alignment horizontal="left" vertical="center" wrapText="1"/>
    </xf>
    <xf numFmtId="0" fontId="24" fillId="0" borderId="22" xfId="0" applyFont="1" applyBorder="1" applyAlignment="1">
      <alignment horizontal="left" vertical="center" wrapText="1"/>
    </xf>
    <xf numFmtId="171" fontId="67" fillId="12" borderId="45" xfId="21" applyNumberFormat="1" applyFont="1" applyFill="1" applyBorder="1" applyAlignment="1" applyProtection="1">
      <alignment horizontal="right" vertical="top" wrapText="1"/>
      <protection locked="0"/>
    </xf>
    <xf numFmtId="171" fontId="67" fillId="12" borderId="84" xfId="21" applyNumberFormat="1" applyFont="1" applyFill="1" applyBorder="1" applyAlignment="1" applyProtection="1">
      <alignment horizontal="right" vertical="top" wrapText="1"/>
      <protection locked="0"/>
    </xf>
    <xf numFmtId="173" fontId="55" fillId="12" borderId="46" xfId="21" applyNumberFormat="1" applyFont="1" applyFill="1" applyBorder="1" applyAlignment="1" applyProtection="1">
      <alignment horizontal="right"/>
      <protection locked="0"/>
    </xf>
    <xf numFmtId="0" fontId="55" fillId="12" borderId="46" xfId="21" applyFont="1" applyFill="1" applyBorder="1" applyAlignment="1" applyProtection="1">
      <alignment horizontal="center"/>
      <protection locked="0"/>
    </xf>
    <xf numFmtId="173" fontId="55" fillId="12" borderId="46" xfId="24" applyNumberFormat="1" applyFont="1" applyFill="1" applyBorder="1" applyAlignment="1" applyProtection="1">
      <alignment/>
      <protection locked="0"/>
    </xf>
    <xf numFmtId="173" fontId="55" fillId="12" borderId="46" xfId="23" applyNumberFormat="1" applyFont="1" applyFill="1" applyBorder="1" applyAlignment="1" applyProtection="1">
      <alignment horizontal="right"/>
      <protection locked="0"/>
    </xf>
    <xf numFmtId="173" fontId="55" fillId="12" borderId="46" xfId="24" applyNumberFormat="1" applyFont="1" applyFill="1" applyBorder="1" applyAlignment="1" applyProtection="1">
      <alignment horizontal="right"/>
      <protection locked="0"/>
    </xf>
    <xf numFmtId="173" fontId="55" fillId="12" borderId="46" xfId="24" applyNumberFormat="1" applyFont="1" applyFill="1" applyBorder="1" applyAlignment="1" applyProtection="1">
      <alignment horizontal="right" vertical="top" wrapText="1"/>
      <protection locked="0"/>
    </xf>
    <xf numFmtId="175" fontId="1" fillId="12" borderId="85" xfId="25" applyNumberFormat="1" applyFont="1" applyFill="1" applyBorder="1" applyAlignment="1" applyProtection="1">
      <alignment horizontal="left"/>
      <protection locked="0"/>
    </xf>
    <xf numFmtId="2" fontId="80" fillId="12" borderId="70" xfId="25" applyNumberFormat="1" applyFont="1" applyFill="1" applyBorder="1" applyProtection="1">
      <alignment/>
      <protection locked="0"/>
    </xf>
    <xf numFmtId="2" fontId="80" fillId="12" borderId="70" xfId="25" applyNumberFormat="1" applyFont="1" applyFill="1" applyBorder="1" applyAlignment="1" applyProtection="1">
      <alignment vertical="center" wrapText="1"/>
      <protection locked="0"/>
    </xf>
    <xf numFmtId="2" fontId="80" fillId="12" borderId="70" xfId="25" applyNumberFormat="1" applyFont="1" applyFill="1" applyBorder="1" applyAlignment="1" applyProtection="1">
      <alignment vertical="center"/>
      <protection locked="0"/>
    </xf>
    <xf numFmtId="2" fontId="80" fillId="12" borderId="60" xfId="25" applyNumberFormat="1" applyFont="1" applyFill="1" applyBorder="1" applyProtection="1">
      <alignment/>
      <protection locked="0"/>
    </xf>
    <xf numFmtId="2" fontId="80" fillId="12" borderId="60" xfId="25" applyNumberFormat="1" applyFont="1" applyFill="1" applyBorder="1" applyAlignment="1" applyProtection="1">
      <alignment vertical="center" wrapText="1"/>
      <protection locked="0"/>
    </xf>
    <xf numFmtId="2" fontId="80" fillId="12" borderId="60" xfId="25" applyNumberFormat="1" applyFont="1" applyFill="1" applyBorder="1" applyAlignment="1" applyProtection="1">
      <alignment vertical="center"/>
      <protection locked="0"/>
    </xf>
    <xf numFmtId="2" fontId="80" fillId="12" borderId="70" xfId="25" applyNumberFormat="1" applyFont="1" applyFill="1" applyBorder="1" applyAlignment="1" applyProtection="1">
      <alignment horizontal="right" wrapText="1"/>
      <protection locked="0"/>
    </xf>
    <xf numFmtId="2" fontId="80" fillId="12" borderId="60" xfId="25" applyNumberFormat="1" applyFont="1" applyFill="1" applyBorder="1" applyAlignment="1" applyProtection="1">
      <alignment horizontal="right" wrapText="1"/>
      <protection locked="0"/>
    </xf>
  </cellXfs>
  <cellStyles count="14">
    <cellStyle name="Normal" xfId="0"/>
    <cellStyle name="Percent" xfId="15"/>
    <cellStyle name="Currency" xfId="16"/>
    <cellStyle name="Currency [0]" xfId="17"/>
    <cellStyle name="Comma" xfId="18"/>
    <cellStyle name="Comma [0]" xfId="19"/>
    <cellStyle name="Hypertextový odkaz" xfId="20"/>
    <cellStyle name="Normální 2" xfId="21"/>
    <cellStyle name="Hypertextový odkaz 2" xfId="22"/>
    <cellStyle name="normální_List1" xfId="23"/>
    <cellStyle name="čárky_List1" xfId="24"/>
    <cellStyle name="Normální 4" xfId="25"/>
    <cellStyle name="Normální 3" xfId="26"/>
    <cellStyle name="Hypertextový odkaz 3"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79</xdr:row>
      <xdr:rowOff>0</xdr:rowOff>
    </xdr:from>
    <xdr:to>
      <xdr:col>2</xdr:col>
      <xdr:colOff>495300</xdr:colOff>
      <xdr:row>79</xdr:row>
      <xdr:rowOff>0</xdr:rowOff>
    </xdr:to>
    <xdr:sp macro="" textlink="">
      <xdr:nvSpPr>
        <xdr:cNvPr id="2" name="Line 1"/>
        <xdr:cNvSpPr>
          <a:spLocks noChangeShapeType="1"/>
        </xdr:cNvSpPr>
      </xdr:nvSpPr>
      <xdr:spPr bwMode="auto">
        <a:xfrm>
          <a:off x="2647950" y="197739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495300</xdr:colOff>
      <xdr:row>118</xdr:row>
      <xdr:rowOff>0</xdr:rowOff>
    </xdr:from>
    <xdr:to>
      <xdr:col>2</xdr:col>
      <xdr:colOff>495300</xdr:colOff>
      <xdr:row>118</xdr:row>
      <xdr:rowOff>0</xdr:rowOff>
    </xdr:to>
    <xdr:sp macro="" textlink="">
      <xdr:nvSpPr>
        <xdr:cNvPr id="3" name="Line 2"/>
        <xdr:cNvSpPr>
          <a:spLocks noChangeShapeType="1"/>
        </xdr:cNvSpPr>
      </xdr:nvSpPr>
      <xdr:spPr bwMode="auto">
        <a:xfrm>
          <a:off x="2647950" y="336042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495300</xdr:colOff>
      <xdr:row>118</xdr:row>
      <xdr:rowOff>0</xdr:rowOff>
    </xdr:from>
    <xdr:to>
      <xdr:col>2</xdr:col>
      <xdr:colOff>495300</xdr:colOff>
      <xdr:row>118</xdr:row>
      <xdr:rowOff>0</xdr:rowOff>
    </xdr:to>
    <xdr:sp macro="" textlink="">
      <xdr:nvSpPr>
        <xdr:cNvPr id="4" name="Line 18"/>
        <xdr:cNvSpPr>
          <a:spLocks noChangeShapeType="1"/>
        </xdr:cNvSpPr>
      </xdr:nvSpPr>
      <xdr:spPr bwMode="auto">
        <a:xfrm>
          <a:off x="2647950" y="336042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495300</xdr:colOff>
      <xdr:row>82</xdr:row>
      <xdr:rowOff>0</xdr:rowOff>
    </xdr:from>
    <xdr:to>
      <xdr:col>2</xdr:col>
      <xdr:colOff>495300</xdr:colOff>
      <xdr:row>82</xdr:row>
      <xdr:rowOff>0</xdr:rowOff>
    </xdr:to>
    <xdr:sp macro="" textlink="">
      <xdr:nvSpPr>
        <xdr:cNvPr id="5" name="Line 2"/>
        <xdr:cNvSpPr>
          <a:spLocks noChangeShapeType="1"/>
        </xdr:cNvSpPr>
      </xdr:nvSpPr>
      <xdr:spPr bwMode="auto">
        <a:xfrm>
          <a:off x="2647950" y="2040255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495300</xdr:colOff>
      <xdr:row>82</xdr:row>
      <xdr:rowOff>0</xdr:rowOff>
    </xdr:from>
    <xdr:to>
      <xdr:col>2</xdr:col>
      <xdr:colOff>495300</xdr:colOff>
      <xdr:row>82</xdr:row>
      <xdr:rowOff>0</xdr:rowOff>
    </xdr:to>
    <xdr:sp macro="" textlink="">
      <xdr:nvSpPr>
        <xdr:cNvPr id="6" name="Line 20"/>
        <xdr:cNvSpPr>
          <a:spLocks noChangeShapeType="1"/>
        </xdr:cNvSpPr>
      </xdr:nvSpPr>
      <xdr:spPr bwMode="auto">
        <a:xfrm>
          <a:off x="2647950" y="2040255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7</xdr:col>
          <xdr:colOff>563880</xdr:colOff>
          <xdr:row>0</xdr:row>
          <xdr:rowOff>22860</xdr:rowOff>
        </xdr:from>
        <xdr:to>
          <xdr:col>7</xdr:col>
          <xdr:colOff>769620</xdr:colOff>
          <xdr:row>0</xdr:row>
          <xdr:rowOff>220980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D5BCAC76-B068-47D7-A758-C9A066DA173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cs-CZ" sz="1000" b="1" i="0" u="none" strike="noStrike" baseline="0">
                  <a:solidFill>
                    <a:srgbClr val="FF0000"/>
                  </a:solidFill>
                  <a:latin typeface="Arial CE"/>
                </a:rPr>
                <a:t>X</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7</xdr:col>
          <xdr:colOff>563880</xdr:colOff>
          <xdr:row>0</xdr:row>
          <xdr:rowOff>22860</xdr:rowOff>
        </xdr:from>
        <xdr:to>
          <xdr:col>7</xdr:col>
          <xdr:colOff>769620</xdr:colOff>
          <xdr:row>0</xdr:row>
          <xdr:rowOff>220980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EA5AC9D4-865E-4B0C-8077-610DC0B98C6D}"/>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cs-CZ" sz="1000" b="1" i="0" u="none" strike="noStrike" baseline="0">
                  <a:solidFill>
                    <a:srgbClr val="FF0000"/>
                  </a:solidFill>
                  <a:latin typeface="Arial CE"/>
                </a:rPr>
                <a:t>X</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gerh\Desktop\946.3,%20u&#269;ebna%20Dobru&#353;ka\PROFESE\1_ROZPOCTY.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 ZAKÁZKA xx"/>
      <sheetName val="EZS"/>
      <sheetName val="EPS"/>
      <sheetName val="CCTV"/>
      <sheetName val="TEL_STR"/>
      <sheetName val="INST_MAT"/>
      <sheetName val="KABELY"/>
      <sheetName val="STA_DT_100V"/>
      <sheetName val="OSTATNÍ (2)"/>
      <sheetName val="MILSAIT"/>
      <sheetName val="RYCHLÝ NÁVRH"/>
      <sheetName val="OBSAH"/>
      <sheetName val="DEFAULT"/>
      <sheetName val="List1"/>
      <sheetName val="1_ROZPOCTY"/>
    </sheetNames>
    <definedNames>
      <definedName name="Zmiz_Klepnou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8.xm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310271085" TargetMode="External" /><Relationship Id="rId2" Type="http://schemas.openxmlformats.org/officeDocument/2006/relationships/hyperlink" Target="https://podminky.urs.cz/item/CS_URS_2024_01/311272325" TargetMode="External" /><Relationship Id="rId3" Type="http://schemas.openxmlformats.org/officeDocument/2006/relationships/hyperlink" Target="https://podminky.urs.cz/item/CS_URS_2024_01/317234410" TargetMode="External" /><Relationship Id="rId4" Type="http://schemas.openxmlformats.org/officeDocument/2006/relationships/hyperlink" Target="https://podminky.urs.cz/item/CS_URS_2024_01/317944323" TargetMode="External" /><Relationship Id="rId5" Type="http://schemas.openxmlformats.org/officeDocument/2006/relationships/hyperlink" Target="https://podminky.urs.cz/item/CS_URS_2024_01/342272245" TargetMode="External" /><Relationship Id="rId6" Type="http://schemas.openxmlformats.org/officeDocument/2006/relationships/hyperlink" Target="https://podminky.urs.cz/item/CS_URS_2024_01/346244381" TargetMode="External" /><Relationship Id="rId7" Type="http://schemas.openxmlformats.org/officeDocument/2006/relationships/hyperlink" Target="https://podminky.urs.cz/item/CS_URS_2024_01/411321414" TargetMode="External" /><Relationship Id="rId8" Type="http://schemas.openxmlformats.org/officeDocument/2006/relationships/hyperlink" Target="https://podminky.urs.cz/item/CS_URS_2024_01/411351011" TargetMode="External" /><Relationship Id="rId9" Type="http://schemas.openxmlformats.org/officeDocument/2006/relationships/hyperlink" Target="https://podminky.urs.cz/item/CS_URS_2024_01/411351012" TargetMode="External" /><Relationship Id="rId10" Type="http://schemas.openxmlformats.org/officeDocument/2006/relationships/hyperlink" Target="https://podminky.urs.cz/item/CS_URS_2024_01/411362021" TargetMode="External" /><Relationship Id="rId11" Type="http://schemas.openxmlformats.org/officeDocument/2006/relationships/hyperlink" Target="https://podminky.urs.cz/item/CS_URS_2024_01/417321515" TargetMode="External" /><Relationship Id="rId12" Type="http://schemas.openxmlformats.org/officeDocument/2006/relationships/hyperlink" Target="https://podminky.urs.cz/item/CS_URS_2024_01/417351115" TargetMode="External" /><Relationship Id="rId13" Type="http://schemas.openxmlformats.org/officeDocument/2006/relationships/hyperlink" Target="https://podminky.urs.cz/item/CS_URS_2024_01/417351116" TargetMode="External" /><Relationship Id="rId14" Type="http://schemas.openxmlformats.org/officeDocument/2006/relationships/hyperlink" Target="https://podminky.urs.cz/item/CS_URS_2024_01/417361821" TargetMode="External" /><Relationship Id="rId15" Type="http://schemas.openxmlformats.org/officeDocument/2006/relationships/hyperlink" Target="https://podminky.urs.cz/item/CS_URS_2024_01/430321414" TargetMode="External" /><Relationship Id="rId16" Type="http://schemas.openxmlformats.org/officeDocument/2006/relationships/hyperlink" Target="https://podminky.urs.cz/item/CS_URS_2024_01/430362021" TargetMode="External" /><Relationship Id="rId17" Type="http://schemas.openxmlformats.org/officeDocument/2006/relationships/hyperlink" Target="https://podminky.urs.cz/item/CS_URS_2024_01/431351121" TargetMode="External" /><Relationship Id="rId18" Type="http://schemas.openxmlformats.org/officeDocument/2006/relationships/hyperlink" Target="https://podminky.urs.cz/item/CS_URS_2024_01/431351122" TargetMode="External" /><Relationship Id="rId19" Type="http://schemas.openxmlformats.org/officeDocument/2006/relationships/hyperlink" Target="https://podminky.urs.cz/item/CS_URS_2024_01/113106123" TargetMode="External" /><Relationship Id="rId20" Type="http://schemas.openxmlformats.org/officeDocument/2006/relationships/hyperlink" Target="https://podminky.urs.cz/item/CS_URS_2024_01/596211110" TargetMode="External" /><Relationship Id="rId21" Type="http://schemas.openxmlformats.org/officeDocument/2006/relationships/hyperlink" Target="https://podminky.urs.cz/item/CS_URS_2024_01/979051121" TargetMode="External" /><Relationship Id="rId22" Type="http://schemas.openxmlformats.org/officeDocument/2006/relationships/hyperlink" Target="https://podminky.urs.cz/item/CS_URS_2024_01/611131321" TargetMode="External" /><Relationship Id="rId23" Type="http://schemas.openxmlformats.org/officeDocument/2006/relationships/hyperlink" Target="https://podminky.urs.cz/item/CS_URS_2024_01/611142001" TargetMode="External" /><Relationship Id="rId24" Type="http://schemas.openxmlformats.org/officeDocument/2006/relationships/hyperlink" Target="https://podminky.urs.cz/item/CS_URS_2024_01/611311131" TargetMode="External" /><Relationship Id="rId25" Type="http://schemas.openxmlformats.org/officeDocument/2006/relationships/hyperlink" Target="https://podminky.urs.cz/item/CS_URS_2024_01/612131321" TargetMode="External" /><Relationship Id="rId26" Type="http://schemas.openxmlformats.org/officeDocument/2006/relationships/hyperlink" Target="https://podminky.urs.cz/item/CS_URS_2024_01/612135101" TargetMode="External" /><Relationship Id="rId27" Type="http://schemas.openxmlformats.org/officeDocument/2006/relationships/hyperlink" Target="https://podminky.urs.cz/item/CS_URS_2024_01/612142001" TargetMode="External" /><Relationship Id="rId28" Type="http://schemas.openxmlformats.org/officeDocument/2006/relationships/hyperlink" Target="https://podminky.urs.cz/item/CS_URS_2024_01/612311131" TargetMode="External" /><Relationship Id="rId29" Type="http://schemas.openxmlformats.org/officeDocument/2006/relationships/hyperlink" Target="https://podminky.urs.cz/item/CS_URS_2024_01/612325121" TargetMode="External" /><Relationship Id="rId30" Type="http://schemas.openxmlformats.org/officeDocument/2006/relationships/hyperlink" Target="https://podminky.urs.cz/item/CS_URS_2024_01/612325301" TargetMode="External" /><Relationship Id="rId31" Type="http://schemas.openxmlformats.org/officeDocument/2006/relationships/hyperlink" Target="https://podminky.urs.cz/item/CS_URS_2024_01/612325412" TargetMode="External" /><Relationship Id="rId32" Type="http://schemas.openxmlformats.org/officeDocument/2006/relationships/hyperlink" Target="https://podminky.urs.cz/item/CS_URS_2024_01/612325413" TargetMode="External" /><Relationship Id="rId33" Type="http://schemas.openxmlformats.org/officeDocument/2006/relationships/hyperlink" Target="https://podminky.urs.cz/item/CS_URS_2024_01/621151031" TargetMode="External" /><Relationship Id="rId34" Type="http://schemas.openxmlformats.org/officeDocument/2006/relationships/hyperlink" Target="https://podminky.urs.cz/item/CS_URS_2024_01/621531012" TargetMode="External" /><Relationship Id="rId35" Type="http://schemas.openxmlformats.org/officeDocument/2006/relationships/hyperlink" Target="https://podminky.urs.cz/item/CS_URS_2024_01/622131321" TargetMode="External" /><Relationship Id="rId36" Type="http://schemas.openxmlformats.org/officeDocument/2006/relationships/hyperlink" Target="https://podminky.urs.cz/item/CS_URS_2024_01/622151031" TargetMode="External" /><Relationship Id="rId37" Type="http://schemas.openxmlformats.org/officeDocument/2006/relationships/hyperlink" Target="https://podminky.urs.cz/item/CS_URS_2024_01/622211031" TargetMode="External" /><Relationship Id="rId38" Type="http://schemas.openxmlformats.org/officeDocument/2006/relationships/hyperlink" Target="https://podminky.urs.cz/item/CS_URS_2024_01/622212051" TargetMode="External" /><Relationship Id="rId39" Type="http://schemas.openxmlformats.org/officeDocument/2006/relationships/hyperlink" Target="https://podminky.urs.cz/item/CS_URS_2024_01/622531012" TargetMode="External" /><Relationship Id="rId40" Type="http://schemas.openxmlformats.org/officeDocument/2006/relationships/hyperlink" Target="https://podminky.urs.cz/item/CS_URS_2024_01/631311116" TargetMode="External" /><Relationship Id="rId41" Type="http://schemas.openxmlformats.org/officeDocument/2006/relationships/hyperlink" Target="https://podminky.urs.cz/item/CS_URS_2024_01/631319171" TargetMode="External" /><Relationship Id="rId42" Type="http://schemas.openxmlformats.org/officeDocument/2006/relationships/hyperlink" Target="https://podminky.urs.cz/item/CS_URS_2024_01/631362021" TargetMode="External" /><Relationship Id="rId43" Type="http://schemas.openxmlformats.org/officeDocument/2006/relationships/hyperlink" Target="https://podminky.urs.cz/item/CS_URS_2024_01/632451022" TargetMode="External" /><Relationship Id="rId44" Type="http://schemas.openxmlformats.org/officeDocument/2006/relationships/hyperlink" Target="https://podminky.urs.cz/item/CS_URS_2024_01/632451107" TargetMode="External" /><Relationship Id="rId45" Type="http://schemas.openxmlformats.org/officeDocument/2006/relationships/hyperlink" Target="https://podminky.urs.cz/item/CS_URS_2024_01/632481213" TargetMode="External" /><Relationship Id="rId46" Type="http://schemas.openxmlformats.org/officeDocument/2006/relationships/hyperlink" Target="https://podminky.urs.cz/item/CS_URS_2024_01/941111312" TargetMode="External" /><Relationship Id="rId47" Type="http://schemas.openxmlformats.org/officeDocument/2006/relationships/hyperlink" Target="https://podminky.urs.cz/item/CS_URS_2024_01/941211111" TargetMode="External" /><Relationship Id="rId48" Type="http://schemas.openxmlformats.org/officeDocument/2006/relationships/hyperlink" Target="https://podminky.urs.cz/item/CS_URS_2024_01/941211211" TargetMode="External" /><Relationship Id="rId49" Type="http://schemas.openxmlformats.org/officeDocument/2006/relationships/hyperlink" Target="https://podminky.urs.cz/item/CS_URS_2024_01/941211811" TargetMode="External" /><Relationship Id="rId50" Type="http://schemas.openxmlformats.org/officeDocument/2006/relationships/hyperlink" Target="https://podminky.urs.cz/item/CS_URS_2024_01/943211111" TargetMode="External" /><Relationship Id="rId51" Type="http://schemas.openxmlformats.org/officeDocument/2006/relationships/hyperlink" Target="https://podminky.urs.cz/item/CS_URS_2024_01/943211211" TargetMode="External" /><Relationship Id="rId52" Type="http://schemas.openxmlformats.org/officeDocument/2006/relationships/hyperlink" Target="https://podminky.urs.cz/item/CS_URS_2024_01/943211311" TargetMode="External" /><Relationship Id="rId53" Type="http://schemas.openxmlformats.org/officeDocument/2006/relationships/hyperlink" Target="https://podminky.urs.cz/item/CS_URS_2024_01/943211811" TargetMode="External" /><Relationship Id="rId54" Type="http://schemas.openxmlformats.org/officeDocument/2006/relationships/hyperlink" Target="https://podminky.urs.cz/item/CS_URS_2024_01/944611111" TargetMode="External" /><Relationship Id="rId55" Type="http://schemas.openxmlformats.org/officeDocument/2006/relationships/hyperlink" Target="https://podminky.urs.cz/item/CS_URS_2024_01/944611211" TargetMode="External" /><Relationship Id="rId56" Type="http://schemas.openxmlformats.org/officeDocument/2006/relationships/hyperlink" Target="https://podminky.urs.cz/item/CS_URS_2024_01/944611811" TargetMode="External" /><Relationship Id="rId57" Type="http://schemas.openxmlformats.org/officeDocument/2006/relationships/hyperlink" Target="https://podminky.urs.cz/item/CS_URS_2024_01/949101111" TargetMode="External" /><Relationship Id="rId58" Type="http://schemas.openxmlformats.org/officeDocument/2006/relationships/hyperlink" Target="https://podminky.urs.cz/item/CS_URS_2024_01/949521111" TargetMode="External" /><Relationship Id="rId59" Type="http://schemas.openxmlformats.org/officeDocument/2006/relationships/hyperlink" Target="https://podminky.urs.cz/item/CS_URS_2024_01/949521211" TargetMode="External" /><Relationship Id="rId60" Type="http://schemas.openxmlformats.org/officeDocument/2006/relationships/hyperlink" Target="https://podminky.urs.cz/item/CS_URS_2024_01/949521811" TargetMode="External" /><Relationship Id="rId61" Type="http://schemas.openxmlformats.org/officeDocument/2006/relationships/hyperlink" Target="https://podminky.urs.cz/item/CS_URS_2024_01/993111111" TargetMode="External" /><Relationship Id="rId62" Type="http://schemas.openxmlformats.org/officeDocument/2006/relationships/hyperlink" Target="https://podminky.urs.cz/item/CS_URS_2024_01/993111119" TargetMode="External" /><Relationship Id="rId63" Type="http://schemas.openxmlformats.org/officeDocument/2006/relationships/hyperlink" Target="https://podminky.urs.cz/item/CS_URS_2024_01/993121111" TargetMode="External" /><Relationship Id="rId64" Type="http://schemas.openxmlformats.org/officeDocument/2006/relationships/hyperlink" Target="https://podminky.urs.cz/item/CS_URS_2024_01/993121119" TargetMode="External" /><Relationship Id="rId65" Type="http://schemas.openxmlformats.org/officeDocument/2006/relationships/hyperlink" Target="https://podminky.urs.cz/item/CS_URS_2024_01/952901111" TargetMode="External" /><Relationship Id="rId66" Type="http://schemas.openxmlformats.org/officeDocument/2006/relationships/hyperlink" Target="https://podminky.urs.cz/item/CS_URS_2024_01/952902611" TargetMode="External" /><Relationship Id="rId67" Type="http://schemas.openxmlformats.org/officeDocument/2006/relationships/hyperlink" Target="https://podminky.urs.cz/item/CS_URS_2024_01/953943211" TargetMode="External" /><Relationship Id="rId68" Type="http://schemas.openxmlformats.org/officeDocument/2006/relationships/hyperlink" Target="https://podminky.urs.cz/item/CS_URS_2024_01/762526811" TargetMode="External" /><Relationship Id="rId69" Type="http://schemas.openxmlformats.org/officeDocument/2006/relationships/hyperlink" Target="https://podminky.urs.cz/item/CS_URS_2024_01/764001821" TargetMode="External" /><Relationship Id="rId70" Type="http://schemas.openxmlformats.org/officeDocument/2006/relationships/hyperlink" Target="https://podminky.urs.cz/item/CS_URS_2024_01/764002841" TargetMode="External" /><Relationship Id="rId71" Type="http://schemas.openxmlformats.org/officeDocument/2006/relationships/hyperlink" Target="https://podminky.urs.cz/item/CS_URS_2024_01/764002851" TargetMode="External" /><Relationship Id="rId72" Type="http://schemas.openxmlformats.org/officeDocument/2006/relationships/hyperlink" Target="https://podminky.urs.cz/item/CS_URS_2024_01/764002871" TargetMode="External" /><Relationship Id="rId73" Type="http://schemas.openxmlformats.org/officeDocument/2006/relationships/hyperlink" Target="https://podminky.urs.cz/item/CS_URS_2024_01/764004801" TargetMode="External" /><Relationship Id="rId74" Type="http://schemas.openxmlformats.org/officeDocument/2006/relationships/hyperlink" Target="https://podminky.urs.cz/item/CS_URS_2024_01/764004841" TargetMode="External" /><Relationship Id="rId75" Type="http://schemas.openxmlformats.org/officeDocument/2006/relationships/hyperlink" Target="https://podminky.urs.cz/item/CS_URS_2024_01/764004861" TargetMode="External" /><Relationship Id="rId76" Type="http://schemas.openxmlformats.org/officeDocument/2006/relationships/hyperlink" Target="https://podminky.urs.cz/item/CS_URS_2024_01/766691811" TargetMode="External" /><Relationship Id="rId77" Type="http://schemas.openxmlformats.org/officeDocument/2006/relationships/hyperlink" Target="https://podminky.urs.cz/item/CS_URS_2024_01/775511800" TargetMode="External" /><Relationship Id="rId78" Type="http://schemas.openxmlformats.org/officeDocument/2006/relationships/hyperlink" Target="https://podminky.urs.cz/item/CS_URS_2024_01/776201812" TargetMode="External" /><Relationship Id="rId79" Type="http://schemas.openxmlformats.org/officeDocument/2006/relationships/hyperlink" Target="https://podminky.urs.cz/item/CS_URS_2024_01/962031132" TargetMode="External" /><Relationship Id="rId80" Type="http://schemas.openxmlformats.org/officeDocument/2006/relationships/hyperlink" Target="https://podminky.urs.cz/item/CS_URS_2024_01/962032231" TargetMode="External" /><Relationship Id="rId81" Type="http://schemas.openxmlformats.org/officeDocument/2006/relationships/hyperlink" Target="https://podminky.urs.cz/item/CS_URS_2024_01/962081141" TargetMode="External" /><Relationship Id="rId82" Type="http://schemas.openxmlformats.org/officeDocument/2006/relationships/hyperlink" Target="https://podminky.urs.cz/item/CS_URS_2024_01/963051113" TargetMode="External" /><Relationship Id="rId83" Type="http://schemas.openxmlformats.org/officeDocument/2006/relationships/hyperlink" Target="https://podminky.urs.cz/item/CS_URS_2024_01/965045113" TargetMode="External" /><Relationship Id="rId84" Type="http://schemas.openxmlformats.org/officeDocument/2006/relationships/hyperlink" Target="https://podminky.urs.cz/item/CS_URS_2024_01/965082933" TargetMode="External" /><Relationship Id="rId85" Type="http://schemas.openxmlformats.org/officeDocument/2006/relationships/hyperlink" Target="https://podminky.urs.cz/item/CS_URS_2024_01/966031313" TargetMode="External" /><Relationship Id="rId86" Type="http://schemas.openxmlformats.org/officeDocument/2006/relationships/hyperlink" Target="https://podminky.urs.cz/item/CS_URS_2024_01/967031132" TargetMode="External" /><Relationship Id="rId87" Type="http://schemas.openxmlformats.org/officeDocument/2006/relationships/hyperlink" Target="https://podminky.urs.cz/item/CS_URS_2024_01/968062377" TargetMode="External" /><Relationship Id="rId88" Type="http://schemas.openxmlformats.org/officeDocument/2006/relationships/hyperlink" Target="https://podminky.urs.cz/item/CS_URS_2024_01/968072455" TargetMode="External" /><Relationship Id="rId89" Type="http://schemas.openxmlformats.org/officeDocument/2006/relationships/hyperlink" Target="https://podminky.urs.cz/item/CS_URS_2024_01/971033361" TargetMode="External" /><Relationship Id="rId90" Type="http://schemas.openxmlformats.org/officeDocument/2006/relationships/hyperlink" Target="https://podminky.urs.cz/item/CS_URS_2024_01/971033561" TargetMode="External" /><Relationship Id="rId91" Type="http://schemas.openxmlformats.org/officeDocument/2006/relationships/hyperlink" Target="https://podminky.urs.cz/item/CS_URS_2024_01/971033651" TargetMode="External" /><Relationship Id="rId92" Type="http://schemas.openxmlformats.org/officeDocument/2006/relationships/hyperlink" Target="https://podminky.urs.cz/item/CS_URS_2024_01/974031154" TargetMode="External" /><Relationship Id="rId93" Type="http://schemas.openxmlformats.org/officeDocument/2006/relationships/hyperlink" Target="https://podminky.urs.cz/item/CS_URS_2024_01/974031664" TargetMode="External" /><Relationship Id="rId94" Type="http://schemas.openxmlformats.org/officeDocument/2006/relationships/hyperlink" Target="https://podminky.urs.cz/item/CS_URS_2024_01/978013141" TargetMode="External" /><Relationship Id="rId95" Type="http://schemas.openxmlformats.org/officeDocument/2006/relationships/hyperlink" Target="https://podminky.urs.cz/item/CS_URS_2024_01/978013161" TargetMode="External" /><Relationship Id="rId96" Type="http://schemas.openxmlformats.org/officeDocument/2006/relationships/hyperlink" Target="https://podminky.urs.cz/item/CS_URS_2024_01/997013501" TargetMode="External" /><Relationship Id="rId97" Type="http://schemas.openxmlformats.org/officeDocument/2006/relationships/hyperlink" Target="https://podminky.urs.cz/item/CS_URS_2024_01/997013509" TargetMode="External" /><Relationship Id="rId98" Type="http://schemas.openxmlformats.org/officeDocument/2006/relationships/hyperlink" Target="https://podminky.urs.cz/item/CS_URS_2024_01/997013602" TargetMode="External" /><Relationship Id="rId99" Type="http://schemas.openxmlformats.org/officeDocument/2006/relationships/hyperlink" Target="https://podminky.urs.cz/item/CS_URS_2024_01/997013631" TargetMode="External" /><Relationship Id="rId100" Type="http://schemas.openxmlformats.org/officeDocument/2006/relationships/hyperlink" Target="https://podminky.urs.cz/item/CS_URS_2024_01/997013811" TargetMode="External" /><Relationship Id="rId101" Type="http://schemas.openxmlformats.org/officeDocument/2006/relationships/hyperlink" Target="https://podminky.urs.cz/item/CS_URS_2024_01/997013813" TargetMode="External" /><Relationship Id="rId102" Type="http://schemas.openxmlformats.org/officeDocument/2006/relationships/hyperlink" Target="https://podminky.urs.cz/item/CS_URS_2024_01/998011009" TargetMode="External" /><Relationship Id="rId103" Type="http://schemas.openxmlformats.org/officeDocument/2006/relationships/hyperlink" Target="https://podminky.urs.cz/item/CS_URS_2024_01/712363373a" TargetMode="External" /><Relationship Id="rId104" Type="http://schemas.openxmlformats.org/officeDocument/2006/relationships/hyperlink" Target="https://podminky.urs.cz/item/CS_URS_2024_01/998712112" TargetMode="External" /><Relationship Id="rId105" Type="http://schemas.openxmlformats.org/officeDocument/2006/relationships/hyperlink" Target="https://podminky.urs.cz/item/CS_URS_2024_01/713121111" TargetMode="External" /><Relationship Id="rId106" Type="http://schemas.openxmlformats.org/officeDocument/2006/relationships/hyperlink" Target="https://podminky.urs.cz/item/CS_URS_2024_01/998713112" TargetMode="External" /><Relationship Id="rId107" Type="http://schemas.openxmlformats.org/officeDocument/2006/relationships/hyperlink" Target="https://podminky.urs.cz/item/CS_URS_2024_01/762395000" TargetMode="External" /><Relationship Id="rId108" Type="http://schemas.openxmlformats.org/officeDocument/2006/relationships/hyperlink" Target="https://podminky.urs.cz/item/CS_URS_2024_01/998762112" TargetMode="External" /><Relationship Id="rId109" Type="http://schemas.openxmlformats.org/officeDocument/2006/relationships/hyperlink" Target="https://podminky.urs.cz/item/CS_URS_2024_01/763111417" TargetMode="External" /><Relationship Id="rId110" Type="http://schemas.openxmlformats.org/officeDocument/2006/relationships/hyperlink" Target="https://podminky.urs.cz/item/CS_URS_2024_01/763111717" TargetMode="External" /><Relationship Id="rId111" Type="http://schemas.openxmlformats.org/officeDocument/2006/relationships/hyperlink" Target="https://podminky.urs.cz/item/CS_URS_2024_01/763121458" TargetMode="External" /><Relationship Id="rId112" Type="http://schemas.openxmlformats.org/officeDocument/2006/relationships/hyperlink" Target="https://podminky.urs.cz/item/CS_URS_2024_01/763121714" TargetMode="External" /><Relationship Id="rId113" Type="http://schemas.openxmlformats.org/officeDocument/2006/relationships/hyperlink" Target="https://podminky.urs.cz/item/CS_URS_2024_01/763131411" TargetMode="External" /><Relationship Id="rId114" Type="http://schemas.openxmlformats.org/officeDocument/2006/relationships/hyperlink" Target="https://podminky.urs.cz/item/CS_URS_2024_01/763131714" TargetMode="External" /><Relationship Id="rId115" Type="http://schemas.openxmlformats.org/officeDocument/2006/relationships/hyperlink" Target="https://podminky.urs.cz/item/CS_URS_2024_01/763131752" TargetMode="External" /><Relationship Id="rId116" Type="http://schemas.openxmlformats.org/officeDocument/2006/relationships/hyperlink" Target="https://podminky.urs.cz/item/CS_URS_2024_01/763172378" TargetMode="External" /><Relationship Id="rId117" Type="http://schemas.openxmlformats.org/officeDocument/2006/relationships/hyperlink" Target="https://podminky.urs.cz/item/CS_URS_2024_01/763173111" TargetMode="External" /><Relationship Id="rId118" Type="http://schemas.openxmlformats.org/officeDocument/2006/relationships/hyperlink" Target="https://podminky.urs.cz/item/CS_URS_2024_01/763181311" TargetMode="External" /><Relationship Id="rId119" Type="http://schemas.openxmlformats.org/officeDocument/2006/relationships/hyperlink" Target="https://podminky.urs.cz/item/CS_URS_2024_01/998763322" TargetMode="External" /><Relationship Id="rId120" Type="http://schemas.openxmlformats.org/officeDocument/2006/relationships/hyperlink" Target="https://podminky.urs.cz/item/CS_URS_2024_01/764212633" TargetMode="External" /><Relationship Id="rId121" Type="http://schemas.openxmlformats.org/officeDocument/2006/relationships/hyperlink" Target="https://podminky.urs.cz/item/CS_URS_2024_01/764212663" TargetMode="External" /><Relationship Id="rId122" Type="http://schemas.openxmlformats.org/officeDocument/2006/relationships/hyperlink" Target="https://podminky.urs.cz/item/CS_URS_2024_01/764214606" TargetMode="External" /><Relationship Id="rId123" Type="http://schemas.openxmlformats.org/officeDocument/2006/relationships/hyperlink" Target="https://podminky.urs.cz/item/CS_URS_2024_01/764216606" TargetMode="External" /><Relationship Id="rId124" Type="http://schemas.openxmlformats.org/officeDocument/2006/relationships/hyperlink" Target="https://podminky.urs.cz/item/CS_URS_2024_01/764511643" TargetMode="External" /><Relationship Id="rId125" Type="http://schemas.openxmlformats.org/officeDocument/2006/relationships/hyperlink" Target="https://podminky.urs.cz/item/CS_URS_2024_01/764518623" TargetMode="External" /><Relationship Id="rId126" Type="http://schemas.openxmlformats.org/officeDocument/2006/relationships/hyperlink" Target="https://podminky.urs.cz/item/CS_URS_2024_01/998764112" TargetMode="External" /><Relationship Id="rId127" Type="http://schemas.openxmlformats.org/officeDocument/2006/relationships/hyperlink" Target="https://podminky.urs.cz/item/CS_URS_2024_01/766660001" TargetMode="External" /><Relationship Id="rId128" Type="http://schemas.openxmlformats.org/officeDocument/2006/relationships/hyperlink" Target="https://podminky.urs.cz/item/CS_URS_2024_01/766694116" TargetMode="External" /><Relationship Id="rId129" Type="http://schemas.openxmlformats.org/officeDocument/2006/relationships/hyperlink" Target="https://podminky.urs.cz/item/CS_URS_2024_01/766694126" TargetMode="External" /><Relationship Id="rId130" Type="http://schemas.openxmlformats.org/officeDocument/2006/relationships/hyperlink" Target="https://podminky.urs.cz/item/CS_URS_2024_01/766695213" TargetMode="External" /><Relationship Id="rId131" Type="http://schemas.openxmlformats.org/officeDocument/2006/relationships/hyperlink" Target="https://podminky.urs.cz/item/CS_URS_2024_01/998766112" TargetMode="External" /><Relationship Id="rId132" Type="http://schemas.openxmlformats.org/officeDocument/2006/relationships/hyperlink" Target="https://podminky.urs.cz/item/CS_URS_2024_01/998767112" TargetMode="External" /><Relationship Id="rId133" Type="http://schemas.openxmlformats.org/officeDocument/2006/relationships/hyperlink" Target="https://podminky.urs.cz/item/CS_URS_2024_01/773512921" TargetMode="External" /><Relationship Id="rId134" Type="http://schemas.openxmlformats.org/officeDocument/2006/relationships/hyperlink" Target="https://podminky.urs.cz/item/CS_URS_2024_01/998773112" TargetMode="External" /><Relationship Id="rId135" Type="http://schemas.openxmlformats.org/officeDocument/2006/relationships/hyperlink" Target="https://podminky.urs.cz/item/CS_URS_2024_01/776111311" TargetMode="External" /><Relationship Id="rId136" Type="http://schemas.openxmlformats.org/officeDocument/2006/relationships/hyperlink" Target="https://podminky.urs.cz/item/CS_URS_2024_01/776121112" TargetMode="External" /><Relationship Id="rId137" Type="http://schemas.openxmlformats.org/officeDocument/2006/relationships/hyperlink" Target="https://podminky.urs.cz/item/CS_URS_2024_01/776141122" TargetMode="External" /><Relationship Id="rId138" Type="http://schemas.openxmlformats.org/officeDocument/2006/relationships/hyperlink" Target="https://podminky.urs.cz/item/CS_URS_2024_01/998776112" TargetMode="External" /><Relationship Id="rId139" Type="http://schemas.openxmlformats.org/officeDocument/2006/relationships/hyperlink" Target="https://podminky.urs.cz/item/CS_URS_2024_01/781111011" TargetMode="External" /><Relationship Id="rId140" Type="http://schemas.openxmlformats.org/officeDocument/2006/relationships/hyperlink" Target="https://podminky.urs.cz/item/CS_URS_2024_01/781121011" TargetMode="External" /><Relationship Id="rId141" Type="http://schemas.openxmlformats.org/officeDocument/2006/relationships/hyperlink" Target="https://podminky.urs.cz/item/CS_URS_2024_01/781472214" TargetMode="External" /><Relationship Id="rId142" Type="http://schemas.openxmlformats.org/officeDocument/2006/relationships/hyperlink" Target="https://podminky.urs.cz/item/CS_URS_2024_01/781472291" TargetMode="External" /><Relationship Id="rId143" Type="http://schemas.openxmlformats.org/officeDocument/2006/relationships/hyperlink" Target="https://podminky.urs.cz/item/CS_URS_2024_01/998781112" TargetMode="External" /><Relationship Id="rId144" Type="http://schemas.openxmlformats.org/officeDocument/2006/relationships/hyperlink" Target="https://podminky.urs.cz/item/CS_URS_2024_01/783314101" TargetMode="External" /><Relationship Id="rId145" Type="http://schemas.openxmlformats.org/officeDocument/2006/relationships/hyperlink" Target="https://podminky.urs.cz/item/CS_URS_2024_01/783315101" TargetMode="External" /><Relationship Id="rId146" Type="http://schemas.openxmlformats.org/officeDocument/2006/relationships/hyperlink" Target="https://podminky.urs.cz/item/CS_URS_2024_01/783317101" TargetMode="External" /><Relationship Id="rId147" Type="http://schemas.openxmlformats.org/officeDocument/2006/relationships/hyperlink" Target="https://podminky.urs.cz/item/CS_URS_2024_01/784111001" TargetMode="External" /><Relationship Id="rId148" Type="http://schemas.openxmlformats.org/officeDocument/2006/relationships/hyperlink" Target="https://podminky.urs.cz/item/CS_URS_2024_01/784121001" TargetMode="External" /><Relationship Id="rId149" Type="http://schemas.openxmlformats.org/officeDocument/2006/relationships/hyperlink" Target="https://podminky.urs.cz/item/CS_URS_2024_01/784181101" TargetMode="External" /><Relationship Id="rId150" Type="http://schemas.openxmlformats.org/officeDocument/2006/relationships/hyperlink" Target="https://podminky.urs.cz/item/CS_URS_2024_01/784181121" TargetMode="External" /><Relationship Id="rId151" Type="http://schemas.openxmlformats.org/officeDocument/2006/relationships/hyperlink" Target="https://podminky.urs.cz/item/CS_URS_2024_01/784221101" TargetMode="External" /><Relationship Id="rId152" Type="http://schemas.openxmlformats.org/officeDocument/2006/relationships/hyperlink" Target="https://podminky.urs.cz/item/CS_URS_2024_01/998786112" TargetMode="External" /><Relationship Id="rId15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071002000"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
      <selection activeCell="K6" sqref="K6:AO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 customHeight="1">
      <c r="AR2" s="279"/>
      <c r="AS2" s="279"/>
      <c r="AT2" s="279"/>
      <c r="AU2" s="279"/>
      <c r="AV2" s="279"/>
      <c r="AW2" s="279"/>
      <c r="AX2" s="279"/>
      <c r="AY2" s="279"/>
      <c r="AZ2" s="279"/>
      <c r="BA2" s="279"/>
      <c r="BB2" s="279"/>
      <c r="BC2" s="279"/>
      <c r="BD2" s="279"/>
      <c r="BE2" s="279"/>
      <c r="BS2" s="18" t="s">
        <v>6</v>
      </c>
      <c r="BT2" s="18" t="s">
        <v>7</v>
      </c>
    </row>
    <row r="3" spans="2:72"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 customHeight="1">
      <c r="B4" s="21"/>
      <c r="D4" s="22" t="s">
        <v>9</v>
      </c>
      <c r="AR4" s="21"/>
      <c r="AS4" s="23" t="s">
        <v>10</v>
      </c>
      <c r="BE4" s="24" t="s">
        <v>11</v>
      </c>
      <c r="BS4" s="18" t="s">
        <v>12</v>
      </c>
    </row>
    <row r="5" spans="2:71" ht="12" customHeight="1">
      <c r="B5" s="21"/>
      <c r="D5" s="25" t="s">
        <v>13</v>
      </c>
      <c r="K5" s="278" t="s">
        <v>14</v>
      </c>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R5" s="21"/>
      <c r="BE5" s="275" t="s">
        <v>15</v>
      </c>
      <c r="BS5" s="18" t="s">
        <v>6</v>
      </c>
    </row>
    <row r="6" spans="2:71" ht="36.9" customHeight="1">
      <c r="B6" s="21"/>
      <c r="D6" s="27" t="s">
        <v>16</v>
      </c>
      <c r="K6" s="280" t="s">
        <v>17</v>
      </c>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R6" s="21"/>
      <c r="BE6" s="276"/>
      <c r="BS6" s="18" t="s">
        <v>6</v>
      </c>
    </row>
    <row r="7" spans="2:71" ht="12" customHeight="1">
      <c r="B7" s="21"/>
      <c r="D7" s="28" t="s">
        <v>18</v>
      </c>
      <c r="K7" s="26" t="s">
        <v>19</v>
      </c>
      <c r="AK7" s="28" t="s">
        <v>20</v>
      </c>
      <c r="AN7" s="26" t="s">
        <v>19</v>
      </c>
      <c r="AR7" s="21"/>
      <c r="BE7" s="276"/>
      <c r="BS7" s="18" t="s">
        <v>6</v>
      </c>
    </row>
    <row r="8" spans="2:71" ht="12" customHeight="1">
      <c r="B8" s="21"/>
      <c r="D8" s="28" t="s">
        <v>21</v>
      </c>
      <c r="K8" s="26" t="s">
        <v>22</v>
      </c>
      <c r="AK8" s="28" t="s">
        <v>23</v>
      </c>
      <c r="AN8" s="29" t="s">
        <v>24</v>
      </c>
      <c r="AR8" s="21"/>
      <c r="BE8" s="276"/>
      <c r="BS8" s="18" t="s">
        <v>6</v>
      </c>
    </row>
    <row r="9" spans="2:71" ht="14.4" customHeight="1">
      <c r="B9" s="21"/>
      <c r="AR9" s="21"/>
      <c r="BE9" s="276"/>
      <c r="BS9" s="18" t="s">
        <v>6</v>
      </c>
    </row>
    <row r="10" spans="2:71" ht="12" customHeight="1">
      <c r="B10" s="21"/>
      <c r="D10" s="28" t="s">
        <v>25</v>
      </c>
      <c r="AK10" s="28" t="s">
        <v>26</v>
      </c>
      <c r="AN10" s="26" t="s">
        <v>19</v>
      </c>
      <c r="AR10" s="21"/>
      <c r="BE10" s="276"/>
      <c r="BS10" s="18" t="s">
        <v>6</v>
      </c>
    </row>
    <row r="11" spans="2:71" ht="18.45" customHeight="1">
      <c r="B11" s="21"/>
      <c r="E11" s="26" t="s">
        <v>27</v>
      </c>
      <c r="AK11" s="28" t="s">
        <v>28</v>
      </c>
      <c r="AN11" s="26" t="s">
        <v>19</v>
      </c>
      <c r="AR11" s="21"/>
      <c r="BE11" s="276"/>
      <c r="BS11" s="18" t="s">
        <v>6</v>
      </c>
    </row>
    <row r="12" spans="2:71" ht="6.9" customHeight="1">
      <c r="B12" s="21"/>
      <c r="AR12" s="21"/>
      <c r="BE12" s="276"/>
      <c r="BS12" s="18" t="s">
        <v>6</v>
      </c>
    </row>
    <row r="13" spans="2:71" ht="12" customHeight="1">
      <c r="B13" s="21"/>
      <c r="D13" s="28" t="s">
        <v>29</v>
      </c>
      <c r="AK13" s="28" t="s">
        <v>26</v>
      </c>
      <c r="AN13" s="30" t="s">
        <v>30</v>
      </c>
      <c r="AR13" s="21"/>
      <c r="BE13" s="276"/>
      <c r="BS13" s="18" t="s">
        <v>6</v>
      </c>
    </row>
    <row r="14" spans="2:71" ht="13.2">
      <c r="B14" s="21"/>
      <c r="E14" s="281" t="s">
        <v>30</v>
      </c>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 t="s">
        <v>28</v>
      </c>
      <c r="AN14" s="30" t="s">
        <v>30</v>
      </c>
      <c r="AR14" s="21"/>
      <c r="BE14" s="276"/>
      <c r="BS14" s="18" t="s">
        <v>6</v>
      </c>
    </row>
    <row r="15" spans="2:71" ht="6.9" customHeight="1">
      <c r="B15" s="21"/>
      <c r="AR15" s="21"/>
      <c r="BE15" s="276"/>
      <c r="BS15" s="18" t="s">
        <v>4</v>
      </c>
    </row>
    <row r="16" spans="2:71" ht="12" customHeight="1">
      <c r="B16" s="21"/>
      <c r="D16" s="28" t="s">
        <v>31</v>
      </c>
      <c r="AK16" s="28" t="s">
        <v>26</v>
      </c>
      <c r="AN16" s="26" t="s">
        <v>19</v>
      </c>
      <c r="AR16" s="21"/>
      <c r="BE16" s="276"/>
      <c r="BS16" s="18" t="s">
        <v>4</v>
      </c>
    </row>
    <row r="17" spans="2:71" ht="18.45" customHeight="1">
      <c r="B17" s="21"/>
      <c r="E17" s="26" t="s">
        <v>32</v>
      </c>
      <c r="AK17" s="28" t="s">
        <v>28</v>
      </c>
      <c r="AN17" s="26" t="s">
        <v>19</v>
      </c>
      <c r="AR17" s="21"/>
      <c r="BE17" s="276"/>
      <c r="BS17" s="18" t="s">
        <v>33</v>
      </c>
    </row>
    <row r="18" spans="2:71" ht="6.9" customHeight="1">
      <c r="B18" s="21"/>
      <c r="AR18" s="21"/>
      <c r="BE18" s="276"/>
      <c r="BS18" s="18" t="s">
        <v>6</v>
      </c>
    </row>
    <row r="19" spans="2:71" ht="12" customHeight="1">
      <c r="B19" s="21"/>
      <c r="D19" s="28" t="s">
        <v>34</v>
      </c>
      <c r="AK19" s="28" t="s">
        <v>26</v>
      </c>
      <c r="AN19" s="26" t="s">
        <v>19</v>
      </c>
      <c r="AR19" s="21"/>
      <c r="BE19" s="276"/>
      <c r="BS19" s="18" t="s">
        <v>6</v>
      </c>
    </row>
    <row r="20" spans="2:71" ht="18.45" customHeight="1">
      <c r="B20" s="21"/>
      <c r="E20" s="26" t="s">
        <v>35</v>
      </c>
      <c r="AK20" s="28" t="s">
        <v>28</v>
      </c>
      <c r="AN20" s="26" t="s">
        <v>19</v>
      </c>
      <c r="AR20" s="21"/>
      <c r="BE20" s="276"/>
      <c r="BS20" s="18" t="s">
        <v>33</v>
      </c>
    </row>
    <row r="21" spans="2:57" ht="6.9" customHeight="1">
      <c r="B21" s="21"/>
      <c r="AR21" s="21"/>
      <c r="BE21" s="276"/>
    </row>
    <row r="22" spans="2:57" ht="12" customHeight="1">
      <c r="B22" s="21"/>
      <c r="D22" s="28" t="s">
        <v>36</v>
      </c>
      <c r="AR22" s="21"/>
      <c r="BE22" s="276"/>
    </row>
    <row r="23" spans="2:57" ht="406.5" customHeight="1">
      <c r="B23" s="21"/>
      <c r="E23" s="283" t="s">
        <v>37</v>
      </c>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R23" s="21"/>
      <c r="BE23" s="276"/>
    </row>
    <row r="24" spans="2:57" ht="6.9" customHeight="1">
      <c r="B24" s="21"/>
      <c r="AR24" s="21"/>
      <c r="BE24" s="276"/>
    </row>
    <row r="25" spans="2:57" ht="6.9"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76"/>
    </row>
    <row r="26" spans="2:57" s="1" customFormat="1" ht="25.95" customHeight="1">
      <c r="B26" s="33"/>
      <c r="D26" s="34" t="s">
        <v>38</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84">
        <f>ROUND(AG54,2)</f>
        <v>0</v>
      </c>
      <c r="AL26" s="285"/>
      <c r="AM26" s="285"/>
      <c r="AN26" s="285"/>
      <c r="AO26" s="285"/>
      <c r="AR26" s="33"/>
      <c r="BE26" s="276"/>
    </row>
    <row r="27" spans="2:57" s="1" customFormat="1" ht="6.9" customHeight="1">
      <c r="B27" s="33"/>
      <c r="AR27" s="33"/>
      <c r="BE27" s="276"/>
    </row>
    <row r="28" spans="2:57" s="1" customFormat="1" ht="13.2">
      <c r="B28" s="33"/>
      <c r="L28" s="286" t="s">
        <v>39</v>
      </c>
      <c r="M28" s="286"/>
      <c r="N28" s="286"/>
      <c r="O28" s="286"/>
      <c r="P28" s="286"/>
      <c r="W28" s="286" t="s">
        <v>40</v>
      </c>
      <c r="X28" s="286"/>
      <c r="Y28" s="286"/>
      <c r="Z28" s="286"/>
      <c r="AA28" s="286"/>
      <c r="AB28" s="286"/>
      <c r="AC28" s="286"/>
      <c r="AD28" s="286"/>
      <c r="AE28" s="286"/>
      <c r="AK28" s="286" t="s">
        <v>41</v>
      </c>
      <c r="AL28" s="286"/>
      <c r="AM28" s="286"/>
      <c r="AN28" s="286"/>
      <c r="AO28" s="286"/>
      <c r="AR28" s="33"/>
      <c r="BE28" s="276"/>
    </row>
    <row r="29" spans="2:57" s="2" customFormat="1" ht="14.4" customHeight="1">
      <c r="B29" s="37"/>
      <c r="D29" s="28" t="s">
        <v>42</v>
      </c>
      <c r="F29" s="28" t="s">
        <v>43</v>
      </c>
      <c r="L29" s="289">
        <v>0.21</v>
      </c>
      <c r="M29" s="288"/>
      <c r="N29" s="288"/>
      <c r="O29" s="288"/>
      <c r="P29" s="288"/>
      <c r="W29" s="287">
        <f>ROUND(AZ54,2)</f>
        <v>0</v>
      </c>
      <c r="X29" s="288"/>
      <c r="Y29" s="288"/>
      <c r="Z29" s="288"/>
      <c r="AA29" s="288"/>
      <c r="AB29" s="288"/>
      <c r="AC29" s="288"/>
      <c r="AD29" s="288"/>
      <c r="AE29" s="288"/>
      <c r="AK29" s="287">
        <f>ROUND(AV54,2)</f>
        <v>0</v>
      </c>
      <c r="AL29" s="288"/>
      <c r="AM29" s="288"/>
      <c r="AN29" s="288"/>
      <c r="AO29" s="288"/>
      <c r="AR29" s="37"/>
      <c r="BE29" s="277"/>
    </row>
    <row r="30" spans="2:57" s="2" customFormat="1" ht="14.4" customHeight="1">
      <c r="B30" s="37"/>
      <c r="F30" s="28" t="s">
        <v>44</v>
      </c>
      <c r="L30" s="289">
        <v>0.12</v>
      </c>
      <c r="M30" s="288"/>
      <c r="N30" s="288"/>
      <c r="O30" s="288"/>
      <c r="P30" s="288"/>
      <c r="W30" s="287">
        <f>ROUND(BA54,2)</f>
        <v>0</v>
      </c>
      <c r="X30" s="288"/>
      <c r="Y30" s="288"/>
      <c r="Z30" s="288"/>
      <c r="AA30" s="288"/>
      <c r="AB30" s="288"/>
      <c r="AC30" s="288"/>
      <c r="AD30" s="288"/>
      <c r="AE30" s="288"/>
      <c r="AK30" s="287">
        <f>ROUND(AW54,2)</f>
        <v>0</v>
      </c>
      <c r="AL30" s="288"/>
      <c r="AM30" s="288"/>
      <c r="AN30" s="288"/>
      <c r="AO30" s="288"/>
      <c r="AR30" s="37"/>
      <c r="BE30" s="277"/>
    </row>
    <row r="31" spans="2:57" s="2" customFormat="1" ht="14.4" customHeight="1" hidden="1">
      <c r="B31" s="37"/>
      <c r="F31" s="28" t="s">
        <v>45</v>
      </c>
      <c r="L31" s="289">
        <v>0.21</v>
      </c>
      <c r="M31" s="288"/>
      <c r="N31" s="288"/>
      <c r="O31" s="288"/>
      <c r="P31" s="288"/>
      <c r="W31" s="287">
        <f>ROUND(BB54,2)</f>
        <v>0</v>
      </c>
      <c r="X31" s="288"/>
      <c r="Y31" s="288"/>
      <c r="Z31" s="288"/>
      <c r="AA31" s="288"/>
      <c r="AB31" s="288"/>
      <c r="AC31" s="288"/>
      <c r="AD31" s="288"/>
      <c r="AE31" s="288"/>
      <c r="AK31" s="287">
        <v>0</v>
      </c>
      <c r="AL31" s="288"/>
      <c r="AM31" s="288"/>
      <c r="AN31" s="288"/>
      <c r="AO31" s="288"/>
      <c r="AR31" s="37"/>
      <c r="BE31" s="277"/>
    </row>
    <row r="32" spans="2:57" s="2" customFormat="1" ht="14.4" customHeight="1" hidden="1">
      <c r="B32" s="37"/>
      <c r="F32" s="28" t="s">
        <v>46</v>
      </c>
      <c r="L32" s="289">
        <v>0.12</v>
      </c>
      <c r="M32" s="288"/>
      <c r="N32" s="288"/>
      <c r="O32" s="288"/>
      <c r="P32" s="288"/>
      <c r="W32" s="287">
        <f>ROUND(BC54,2)</f>
        <v>0</v>
      </c>
      <c r="X32" s="288"/>
      <c r="Y32" s="288"/>
      <c r="Z32" s="288"/>
      <c r="AA32" s="288"/>
      <c r="AB32" s="288"/>
      <c r="AC32" s="288"/>
      <c r="AD32" s="288"/>
      <c r="AE32" s="288"/>
      <c r="AK32" s="287">
        <v>0</v>
      </c>
      <c r="AL32" s="288"/>
      <c r="AM32" s="288"/>
      <c r="AN32" s="288"/>
      <c r="AO32" s="288"/>
      <c r="AR32" s="37"/>
      <c r="BE32" s="277"/>
    </row>
    <row r="33" spans="2:44" s="2" customFormat="1" ht="14.4" customHeight="1" hidden="1">
      <c r="B33" s="37"/>
      <c r="F33" s="28" t="s">
        <v>47</v>
      </c>
      <c r="L33" s="289">
        <v>0</v>
      </c>
      <c r="M33" s="288"/>
      <c r="N33" s="288"/>
      <c r="O33" s="288"/>
      <c r="P33" s="288"/>
      <c r="W33" s="287">
        <f>ROUND(BD54,2)</f>
        <v>0</v>
      </c>
      <c r="X33" s="288"/>
      <c r="Y33" s="288"/>
      <c r="Z33" s="288"/>
      <c r="AA33" s="288"/>
      <c r="AB33" s="288"/>
      <c r="AC33" s="288"/>
      <c r="AD33" s="288"/>
      <c r="AE33" s="288"/>
      <c r="AK33" s="287">
        <v>0</v>
      </c>
      <c r="AL33" s="288"/>
      <c r="AM33" s="288"/>
      <c r="AN33" s="288"/>
      <c r="AO33" s="288"/>
      <c r="AR33" s="37"/>
    </row>
    <row r="34" spans="2:44" s="1" customFormat="1" ht="6.9" customHeight="1">
      <c r="B34" s="33"/>
      <c r="AR34" s="33"/>
    </row>
    <row r="35" spans="2:44" s="1" customFormat="1" ht="25.95" customHeight="1">
      <c r="B35" s="33"/>
      <c r="C35" s="38"/>
      <c r="D35" s="39" t="s">
        <v>48</v>
      </c>
      <c r="E35" s="40"/>
      <c r="F35" s="40"/>
      <c r="G35" s="40"/>
      <c r="H35" s="40"/>
      <c r="I35" s="40"/>
      <c r="J35" s="40"/>
      <c r="K35" s="40"/>
      <c r="L35" s="40"/>
      <c r="M35" s="40"/>
      <c r="N35" s="40"/>
      <c r="O35" s="40"/>
      <c r="P35" s="40"/>
      <c r="Q35" s="40"/>
      <c r="R35" s="40"/>
      <c r="S35" s="40"/>
      <c r="T35" s="41" t="s">
        <v>49</v>
      </c>
      <c r="U35" s="40"/>
      <c r="V35" s="40"/>
      <c r="W35" s="40"/>
      <c r="X35" s="290" t="s">
        <v>50</v>
      </c>
      <c r="Y35" s="291"/>
      <c r="Z35" s="291"/>
      <c r="AA35" s="291"/>
      <c r="AB35" s="291"/>
      <c r="AC35" s="40"/>
      <c r="AD35" s="40"/>
      <c r="AE35" s="40"/>
      <c r="AF35" s="40"/>
      <c r="AG35" s="40"/>
      <c r="AH35" s="40"/>
      <c r="AI35" s="40"/>
      <c r="AJ35" s="40"/>
      <c r="AK35" s="292">
        <f>SUM(AK26:AK33)</f>
        <v>0</v>
      </c>
      <c r="AL35" s="291"/>
      <c r="AM35" s="291"/>
      <c r="AN35" s="291"/>
      <c r="AO35" s="293"/>
      <c r="AP35" s="38"/>
      <c r="AQ35" s="38"/>
      <c r="AR35" s="33"/>
    </row>
    <row r="36" spans="2:44" s="1" customFormat="1" ht="6.9" customHeight="1">
      <c r="B36" s="33"/>
      <c r="AR36" s="33"/>
    </row>
    <row r="37" spans="2:44" s="1" customFormat="1" ht="6.9"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 customHeight="1">
      <c r="B42" s="33"/>
      <c r="C42" s="22" t="s">
        <v>51</v>
      </c>
      <c r="AR42" s="33"/>
    </row>
    <row r="43" spans="2:44" s="1" customFormat="1" ht="6.9" customHeight="1">
      <c r="B43" s="33"/>
      <c r="AR43" s="33"/>
    </row>
    <row r="44" spans="2:44" s="3" customFormat="1" ht="12" customHeight="1">
      <c r="B44" s="46"/>
      <c r="C44" s="28" t="s">
        <v>13</v>
      </c>
      <c r="L44" s="3" t="str">
        <f>K5</f>
        <v>946,3MultimedUcebna</v>
      </c>
      <c r="AR44" s="46"/>
    </row>
    <row r="45" spans="2:44" s="4" customFormat="1" ht="36.9" customHeight="1">
      <c r="B45" s="47"/>
      <c r="C45" s="48" t="s">
        <v>16</v>
      </c>
      <c r="L45" s="294" t="str">
        <f>K6</f>
        <v>Nástavba učebny multimédií SPŠel-it Dobruška</v>
      </c>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R45" s="47"/>
    </row>
    <row r="46" spans="2:44" s="1" customFormat="1" ht="6.9" customHeight="1">
      <c r="B46" s="33"/>
      <c r="AR46" s="33"/>
    </row>
    <row r="47" spans="2:44" s="1" customFormat="1" ht="12" customHeight="1">
      <c r="B47" s="33"/>
      <c r="C47" s="28" t="s">
        <v>21</v>
      </c>
      <c r="L47" s="49" t="str">
        <f>IF(K8="","",K8)</f>
        <v>Dobruška</v>
      </c>
      <c r="AI47" s="28" t="s">
        <v>23</v>
      </c>
      <c r="AM47" s="296" t="str">
        <f>IF(AN8="","",AN8)</f>
        <v>9. 4. 2024</v>
      </c>
      <c r="AN47" s="296"/>
      <c r="AR47" s="33"/>
    </row>
    <row r="48" spans="2:44" s="1" customFormat="1" ht="6.9" customHeight="1">
      <c r="B48" s="33"/>
      <c r="AR48" s="33"/>
    </row>
    <row r="49" spans="2:56" s="1" customFormat="1" ht="25.65" customHeight="1">
      <c r="B49" s="33"/>
      <c r="C49" s="28" t="s">
        <v>25</v>
      </c>
      <c r="L49" s="3" t="str">
        <f>IF(E11="","",E11)</f>
        <v>SPŠel-it, ČS.Odboje 670, Dobruška</v>
      </c>
      <c r="AI49" s="28" t="s">
        <v>31</v>
      </c>
      <c r="AM49" s="297" t="str">
        <f>IF(E17="","",E17)</f>
        <v>Atelier Tsunami sro, Palachova 1742, Náchod</v>
      </c>
      <c r="AN49" s="298"/>
      <c r="AO49" s="298"/>
      <c r="AP49" s="298"/>
      <c r="AR49" s="33"/>
      <c r="AS49" s="299" t="s">
        <v>52</v>
      </c>
      <c r="AT49" s="300"/>
      <c r="AU49" s="51"/>
      <c r="AV49" s="51"/>
      <c r="AW49" s="51"/>
      <c r="AX49" s="51"/>
      <c r="AY49" s="51"/>
      <c r="AZ49" s="51"/>
      <c r="BA49" s="51"/>
      <c r="BB49" s="51"/>
      <c r="BC49" s="51"/>
      <c r="BD49" s="52"/>
    </row>
    <row r="50" spans="2:56" s="1" customFormat="1" ht="15.15" customHeight="1">
      <c r="B50" s="33"/>
      <c r="C50" s="28" t="s">
        <v>29</v>
      </c>
      <c r="L50" s="3" t="str">
        <f>IF(E14="Vyplň údaj","",E14)</f>
        <v/>
      </c>
      <c r="AI50" s="28" t="s">
        <v>34</v>
      </c>
      <c r="AM50" s="297" t="str">
        <f>IF(E20="","",E20)</f>
        <v>Ondřej Gerhart</v>
      </c>
      <c r="AN50" s="298"/>
      <c r="AO50" s="298"/>
      <c r="AP50" s="298"/>
      <c r="AR50" s="33"/>
      <c r="AS50" s="301"/>
      <c r="AT50" s="302"/>
      <c r="BD50" s="54"/>
    </row>
    <row r="51" spans="2:56" s="1" customFormat="1" ht="10.8" customHeight="1">
      <c r="B51" s="33"/>
      <c r="AR51" s="33"/>
      <c r="AS51" s="301"/>
      <c r="AT51" s="302"/>
      <c r="BD51" s="54"/>
    </row>
    <row r="52" spans="2:56" s="1" customFormat="1" ht="29.25" customHeight="1">
      <c r="B52" s="33"/>
      <c r="C52" s="303" t="s">
        <v>53</v>
      </c>
      <c r="D52" s="304"/>
      <c r="E52" s="304"/>
      <c r="F52" s="304"/>
      <c r="G52" s="304"/>
      <c r="H52" s="55"/>
      <c r="I52" s="305" t="s">
        <v>54</v>
      </c>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6" t="s">
        <v>55</v>
      </c>
      <c r="AH52" s="304"/>
      <c r="AI52" s="304"/>
      <c r="AJ52" s="304"/>
      <c r="AK52" s="304"/>
      <c r="AL52" s="304"/>
      <c r="AM52" s="304"/>
      <c r="AN52" s="305" t="s">
        <v>56</v>
      </c>
      <c r="AO52" s="304"/>
      <c r="AP52" s="304"/>
      <c r="AQ52" s="56" t="s">
        <v>57</v>
      </c>
      <c r="AR52" s="33"/>
      <c r="AS52" s="57" t="s">
        <v>58</v>
      </c>
      <c r="AT52" s="58" t="s">
        <v>59</v>
      </c>
      <c r="AU52" s="58" t="s">
        <v>60</v>
      </c>
      <c r="AV52" s="58" t="s">
        <v>61</v>
      </c>
      <c r="AW52" s="58" t="s">
        <v>62</v>
      </c>
      <c r="AX52" s="58" t="s">
        <v>63</v>
      </c>
      <c r="AY52" s="58" t="s">
        <v>64</v>
      </c>
      <c r="AZ52" s="58" t="s">
        <v>65</v>
      </c>
      <c r="BA52" s="58" t="s">
        <v>66</v>
      </c>
      <c r="BB52" s="58" t="s">
        <v>67</v>
      </c>
      <c r="BC52" s="58" t="s">
        <v>68</v>
      </c>
      <c r="BD52" s="59" t="s">
        <v>69</v>
      </c>
    </row>
    <row r="53" spans="2:56" s="1" customFormat="1" ht="10.8" customHeight="1">
      <c r="B53" s="33"/>
      <c r="AR53" s="33"/>
      <c r="AS53" s="60"/>
      <c r="AT53" s="51"/>
      <c r="AU53" s="51"/>
      <c r="AV53" s="51"/>
      <c r="AW53" s="51"/>
      <c r="AX53" s="51"/>
      <c r="AY53" s="51"/>
      <c r="AZ53" s="51"/>
      <c r="BA53" s="51"/>
      <c r="BB53" s="51"/>
      <c r="BC53" s="51"/>
      <c r="BD53" s="52"/>
    </row>
    <row r="54" spans="2:90" s="5" customFormat="1" ht="32.4" customHeight="1">
      <c r="B54" s="61"/>
      <c r="C54" s="62" t="s">
        <v>70</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10">
        <f>ROUND(SUM(AG55:AG56),2)</f>
        <v>0</v>
      </c>
      <c r="AH54" s="310"/>
      <c r="AI54" s="310"/>
      <c r="AJ54" s="310"/>
      <c r="AK54" s="310"/>
      <c r="AL54" s="310"/>
      <c r="AM54" s="310"/>
      <c r="AN54" s="311">
        <f>SUM(AG54,AT54)</f>
        <v>0</v>
      </c>
      <c r="AO54" s="311"/>
      <c r="AP54" s="311"/>
      <c r="AQ54" s="65" t="s">
        <v>19</v>
      </c>
      <c r="AR54" s="61"/>
      <c r="AS54" s="66">
        <f>ROUND(SUM(AS55:AS56),2)</f>
        <v>0</v>
      </c>
      <c r="AT54" s="67">
        <f>ROUND(SUM(AV54:AW54),2)</f>
        <v>0</v>
      </c>
      <c r="AU54" s="68">
        <f>ROUND(SUM(AU55:AU56),5)</f>
        <v>0</v>
      </c>
      <c r="AV54" s="67">
        <f>ROUND(AZ54*L29,2)</f>
        <v>0</v>
      </c>
      <c r="AW54" s="67">
        <f>ROUND(BA54*L30,2)</f>
        <v>0</v>
      </c>
      <c r="AX54" s="67">
        <f>ROUND(BB54*L29,2)</f>
        <v>0</v>
      </c>
      <c r="AY54" s="67">
        <f>ROUND(BC54*L30,2)</f>
        <v>0</v>
      </c>
      <c r="AZ54" s="67">
        <f>ROUND(SUM(AZ55:AZ56),2)</f>
        <v>0</v>
      </c>
      <c r="BA54" s="67">
        <f>ROUND(SUM(BA55:BA56),2)</f>
        <v>0</v>
      </c>
      <c r="BB54" s="67">
        <f>ROUND(SUM(BB55:BB56),2)</f>
        <v>0</v>
      </c>
      <c r="BC54" s="67">
        <f>ROUND(SUM(BC55:BC56),2)</f>
        <v>0</v>
      </c>
      <c r="BD54" s="69">
        <f>ROUND(SUM(BD55:BD56),2)</f>
        <v>0</v>
      </c>
      <c r="BS54" s="70" t="s">
        <v>71</v>
      </c>
      <c r="BT54" s="70" t="s">
        <v>72</v>
      </c>
      <c r="BU54" s="71" t="s">
        <v>73</v>
      </c>
      <c r="BV54" s="70" t="s">
        <v>74</v>
      </c>
      <c r="BW54" s="70" t="s">
        <v>5</v>
      </c>
      <c r="BX54" s="70" t="s">
        <v>75</v>
      </c>
      <c r="CL54" s="70" t="s">
        <v>19</v>
      </c>
    </row>
    <row r="55" spans="1:91" s="6" customFormat="1" ht="16.5" customHeight="1">
      <c r="A55" s="72" t="s">
        <v>76</v>
      </c>
      <c r="B55" s="73"/>
      <c r="C55" s="74"/>
      <c r="D55" s="309" t="s">
        <v>77</v>
      </c>
      <c r="E55" s="309"/>
      <c r="F55" s="309"/>
      <c r="G55" s="309"/>
      <c r="H55" s="309"/>
      <c r="I55" s="75"/>
      <c r="J55" s="309" t="s">
        <v>78</v>
      </c>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7">
        <f>'01 - Stavební a montážní ...'!J30</f>
        <v>0</v>
      </c>
      <c r="AH55" s="308"/>
      <c r="AI55" s="308"/>
      <c r="AJ55" s="308"/>
      <c r="AK55" s="308"/>
      <c r="AL55" s="308"/>
      <c r="AM55" s="308"/>
      <c r="AN55" s="307">
        <f>SUM(AG55,AT55)</f>
        <v>0</v>
      </c>
      <c r="AO55" s="308"/>
      <c r="AP55" s="308"/>
      <c r="AQ55" s="76" t="s">
        <v>79</v>
      </c>
      <c r="AR55" s="73"/>
      <c r="AS55" s="77">
        <v>0</v>
      </c>
      <c r="AT55" s="78">
        <f>ROUND(SUM(AV55:AW55),2)</f>
        <v>0</v>
      </c>
      <c r="AU55" s="79">
        <f>'01 - Stavební a montážní ...'!P111</f>
        <v>0</v>
      </c>
      <c r="AV55" s="78">
        <f>'01 - Stavební a montážní ...'!J33</f>
        <v>0</v>
      </c>
      <c r="AW55" s="78">
        <f>'01 - Stavební a montážní ...'!J34</f>
        <v>0</v>
      </c>
      <c r="AX55" s="78">
        <f>'01 - Stavební a montážní ...'!J35</f>
        <v>0</v>
      </c>
      <c r="AY55" s="78">
        <f>'01 - Stavební a montážní ...'!J36</f>
        <v>0</v>
      </c>
      <c r="AZ55" s="78">
        <f>'01 - Stavební a montážní ...'!F33</f>
        <v>0</v>
      </c>
      <c r="BA55" s="78">
        <f>'01 - Stavební a montážní ...'!F34</f>
        <v>0</v>
      </c>
      <c r="BB55" s="78">
        <f>'01 - Stavební a montážní ...'!F35</f>
        <v>0</v>
      </c>
      <c r="BC55" s="78">
        <f>'01 - Stavební a montážní ...'!F36</f>
        <v>0</v>
      </c>
      <c r="BD55" s="80">
        <f>'01 - Stavební a montážní ...'!F37</f>
        <v>0</v>
      </c>
      <c r="BT55" s="81" t="s">
        <v>80</v>
      </c>
      <c r="BV55" s="81" t="s">
        <v>74</v>
      </c>
      <c r="BW55" s="81" t="s">
        <v>81</v>
      </c>
      <c r="BX55" s="81" t="s">
        <v>5</v>
      </c>
      <c r="CL55" s="81" t="s">
        <v>19</v>
      </c>
      <c r="CM55" s="81" t="s">
        <v>82</v>
      </c>
    </row>
    <row r="56" spans="1:91" s="6" customFormat="1" ht="16.5" customHeight="1">
      <c r="A56" s="72" t="s">
        <v>76</v>
      </c>
      <c r="B56" s="73"/>
      <c r="C56" s="74"/>
      <c r="D56" s="309" t="s">
        <v>83</v>
      </c>
      <c r="E56" s="309"/>
      <c r="F56" s="309"/>
      <c r="G56" s="309"/>
      <c r="H56" s="309"/>
      <c r="I56" s="75"/>
      <c r="J56" s="309" t="s">
        <v>84</v>
      </c>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7">
        <f>'02 - Vedlejší a ostatní n...'!J30</f>
        <v>0</v>
      </c>
      <c r="AH56" s="308"/>
      <c r="AI56" s="308"/>
      <c r="AJ56" s="308"/>
      <c r="AK56" s="308"/>
      <c r="AL56" s="308"/>
      <c r="AM56" s="308"/>
      <c r="AN56" s="307">
        <f>SUM(AG56,AT56)</f>
        <v>0</v>
      </c>
      <c r="AO56" s="308"/>
      <c r="AP56" s="308"/>
      <c r="AQ56" s="76" t="s">
        <v>85</v>
      </c>
      <c r="AR56" s="73"/>
      <c r="AS56" s="82">
        <v>0</v>
      </c>
      <c r="AT56" s="83">
        <f>ROUND(SUM(AV56:AW56),2)</f>
        <v>0</v>
      </c>
      <c r="AU56" s="84">
        <f>'02 - Vedlejší a ostatní n...'!P80</f>
        <v>0</v>
      </c>
      <c r="AV56" s="83">
        <f>'02 - Vedlejší a ostatní n...'!J33</f>
        <v>0</v>
      </c>
      <c r="AW56" s="83">
        <f>'02 - Vedlejší a ostatní n...'!J34</f>
        <v>0</v>
      </c>
      <c r="AX56" s="83">
        <f>'02 - Vedlejší a ostatní n...'!J35</f>
        <v>0</v>
      </c>
      <c r="AY56" s="83">
        <f>'02 - Vedlejší a ostatní n...'!J36</f>
        <v>0</v>
      </c>
      <c r="AZ56" s="83">
        <f>'02 - Vedlejší a ostatní n...'!F33</f>
        <v>0</v>
      </c>
      <c r="BA56" s="83">
        <f>'02 - Vedlejší a ostatní n...'!F34</f>
        <v>0</v>
      </c>
      <c r="BB56" s="83">
        <f>'02 - Vedlejší a ostatní n...'!F35</f>
        <v>0</v>
      </c>
      <c r="BC56" s="83">
        <f>'02 - Vedlejší a ostatní n...'!F36</f>
        <v>0</v>
      </c>
      <c r="BD56" s="85">
        <f>'02 - Vedlejší a ostatní n...'!F37</f>
        <v>0</v>
      </c>
      <c r="BT56" s="81" t="s">
        <v>80</v>
      </c>
      <c r="BV56" s="81" t="s">
        <v>74</v>
      </c>
      <c r="BW56" s="81" t="s">
        <v>86</v>
      </c>
      <c r="BX56" s="81" t="s">
        <v>5</v>
      </c>
      <c r="CL56" s="81" t="s">
        <v>19</v>
      </c>
      <c r="CM56" s="81" t="s">
        <v>82</v>
      </c>
    </row>
    <row r="57" spans="2:44" s="1" customFormat="1" ht="30" customHeight="1">
      <c r="B57" s="33"/>
      <c r="AR57" s="33"/>
    </row>
    <row r="58" spans="2:44" s="1" customFormat="1" ht="6.9" customHeight="1">
      <c r="B58" s="42"/>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33"/>
    </row>
  </sheetData>
  <sheetProtection algorithmName="SHA-512" hashValue="/aQ0KaCtXRwCwvRDnZe49JsJO9C0EI4meOYxN5HWJCoNhjGipnwong4LxJCgPU6xPPbpM4jzZlxBQaVxOkmf6A==" saltValue="ZTK8M9EZswvyqxttrG4lCBZra+4pbrEnmXMLe6jBedVkUD6yU/v710n9XCnfyffmqosHMdcve5/RVkm31kmHQg=="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1 - Stavební a montážní ...'!C2" display="/"/>
    <hyperlink ref="A56" location="'02 - Vedlejší a ostatní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64E33-DAD2-4DE5-82D6-59E95D78A034}">
  <dimension ref="A1:S158"/>
  <sheetViews>
    <sheetView workbookViewId="0" topLeftCell="A1">
      <selection activeCell="P31" sqref="P31"/>
    </sheetView>
  </sheetViews>
  <sheetFormatPr defaultColWidth="9.140625" defaultRowHeight="12"/>
  <cols>
    <col min="1" max="1" width="9.140625" style="532" customWidth="1"/>
    <col min="2" max="2" width="9.140625" style="533" customWidth="1"/>
    <col min="3" max="3" width="58.00390625" style="539" customWidth="1"/>
    <col min="4" max="4" width="7.421875" style="539" customWidth="1"/>
    <col min="5" max="5" width="15.00390625" style="539" customWidth="1"/>
    <col min="6" max="6" width="12.7109375" style="539" customWidth="1"/>
    <col min="7" max="7" width="11.28125" style="539" customWidth="1"/>
    <col min="8" max="8" width="13.140625" style="539" customWidth="1"/>
    <col min="9" max="9" width="0.9921875" style="539" customWidth="1"/>
    <col min="10" max="12" width="12.421875" style="686" customWidth="1"/>
    <col min="13" max="14" width="13.8515625" style="539" hidden="1" customWidth="1"/>
    <col min="15" max="15" width="8.00390625" style="539" hidden="1" customWidth="1"/>
    <col min="16" max="16" width="11.28125" style="532" bestFit="1" customWidth="1"/>
    <col min="17" max="17" width="12.00390625" style="532" bestFit="1" customWidth="1"/>
    <col min="18" max="16384" width="9.140625" style="532" customWidth="1"/>
  </cols>
  <sheetData>
    <row r="1" spans="3:13" ht="20.1" customHeight="1" thickBot="1">
      <c r="C1" s="534" t="s">
        <v>1909</v>
      </c>
      <c r="D1" s="535"/>
      <c r="E1" s="535"/>
      <c r="F1" s="536">
        <v>18</v>
      </c>
      <c r="G1" s="537"/>
      <c r="H1" s="538"/>
      <c r="J1" s="540"/>
      <c r="K1" s="541"/>
      <c r="L1" s="542"/>
      <c r="M1" s="543"/>
    </row>
    <row r="2" spans="3:13" ht="17.4" customHeight="1" thickBot="1">
      <c r="C2" s="544" t="s">
        <v>1910</v>
      </c>
      <c r="D2" s="545"/>
      <c r="E2" s="545"/>
      <c r="F2" s="545"/>
      <c r="G2" s="545"/>
      <c r="H2" s="546"/>
      <c r="J2" s="547"/>
      <c r="K2" s="548"/>
      <c r="L2" s="549"/>
      <c r="M2" s="543"/>
    </row>
    <row r="3" spans="3:13" ht="17.25" customHeight="1" thickBot="1">
      <c r="C3" s="550" t="s">
        <v>1950</v>
      </c>
      <c r="D3" s="551"/>
      <c r="E3" s="551"/>
      <c r="F3" s="551"/>
      <c r="G3" s="551"/>
      <c r="H3" s="552"/>
      <c r="J3" s="553"/>
      <c r="K3" s="553"/>
      <c r="L3" s="554"/>
      <c r="M3" s="543"/>
    </row>
    <row r="4" spans="3:12" ht="16.5" customHeight="1" thickTop="1">
      <c r="C4" s="555" t="s">
        <v>1912</v>
      </c>
      <c r="D4" s="556"/>
      <c r="E4" s="556"/>
      <c r="F4" s="556"/>
      <c r="G4" s="556"/>
      <c r="H4" s="557"/>
      <c r="I4" s="532"/>
      <c r="J4" s="547"/>
      <c r="K4" s="558"/>
      <c r="L4" s="554"/>
    </row>
    <row r="5" spans="3:12" ht="13.8" customHeight="1">
      <c r="C5" s="559" t="s">
        <v>1913</v>
      </c>
      <c r="D5" s="560" t="s">
        <v>1914</v>
      </c>
      <c r="E5" s="561">
        <f>F13</f>
        <v>0</v>
      </c>
      <c r="F5" s="562" t="s">
        <v>1489</v>
      </c>
      <c r="H5" s="563"/>
      <c r="J5" s="564"/>
      <c r="K5" s="548"/>
      <c r="L5" s="565"/>
    </row>
    <row r="6" spans="3:12" ht="15.3" customHeight="1">
      <c r="C6" s="566" t="s">
        <v>1915</v>
      </c>
      <c r="D6" s="567">
        <v>0.03</v>
      </c>
      <c r="E6" s="568">
        <f>ROUND(E5*(D6/1),0)</f>
        <v>0</v>
      </c>
      <c r="F6" s="569" t="s">
        <v>1489</v>
      </c>
      <c r="H6" s="563"/>
      <c r="J6" s="564"/>
      <c r="K6" s="548"/>
      <c r="L6" s="565"/>
    </row>
    <row r="7" spans="3:12" ht="15.3" customHeight="1">
      <c r="C7" s="559" t="s">
        <v>1916</v>
      </c>
      <c r="D7" s="570"/>
      <c r="E7" s="571">
        <f>H13</f>
        <v>0</v>
      </c>
      <c r="F7" s="562" t="s">
        <v>1489</v>
      </c>
      <c r="H7" s="563"/>
      <c r="J7" s="547"/>
      <c r="K7" s="572"/>
      <c r="L7" s="573"/>
    </row>
    <row r="8" spans="3:12" ht="15.9" customHeight="1">
      <c r="C8" s="566" t="s">
        <v>1917</v>
      </c>
      <c r="D8" s="567">
        <v>0.06</v>
      </c>
      <c r="E8" s="568">
        <f>ROUND(E7*(D8/1),0)</f>
        <v>0</v>
      </c>
      <c r="F8" s="569" t="s">
        <v>1489</v>
      </c>
      <c r="H8" s="563"/>
      <c r="J8" s="564"/>
      <c r="K8" s="548"/>
      <c r="L8" s="565"/>
    </row>
    <row r="9" spans="3:12" ht="15.9" customHeight="1">
      <c r="C9" s="574" t="s">
        <v>1918</v>
      </c>
      <c r="D9" s="575">
        <v>200</v>
      </c>
      <c r="E9" s="576">
        <f>D9*H9</f>
        <v>0</v>
      </c>
      <c r="F9" s="577" t="s">
        <v>1489</v>
      </c>
      <c r="G9" s="687" t="s">
        <v>1951</v>
      </c>
      <c r="H9" s="892"/>
      <c r="J9" s="547"/>
      <c r="K9" s="572"/>
      <c r="L9" s="579"/>
    </row>
    <row r="10" spans="3:12" ht="15.9" customHeight="1" thickBot="1">
      <c r="C10" s="580" t="s">
        <v>1920</v>
      </c>
      <c r="D10" s="581">
        <v>0</v>
      </c>
      <c r="E10" s="582">
        <v>0</v>
      </c>
      <c r="F10" s="583" t="s">
        <v>1489</v>
      </c>
      <c r="H10" s="563" t="s">
        <v>1914</v>
      </c>
      <c r="J10" s="584"/>
      <c r="K10" s="572"/>
      <c r="L10" s="585"/>
    </row>
    <row r="11" spans="3:17" ht="19.8" customHeight="1" thickTop="1">
      <c r="C11" s="586" t="s">
        <v>1921</v>
      </c>
      <c r="D11" s="587" t="s">
        <v>1922</v>
      </c>
      <c r="E11" s="588">
        <f>SUM(E5:E10)</f>
        <v>0</v>
      </c>
      <c r="F11" s="589" t="s">
        <v>1489</v>
      </c>
      <c r="G11" s="590"/>
      <c r="H11" s="591"/>
      <c r="J11" s="558"/>
      <c r="K11" s="572"/>
      <c r="L11" s="585"/>
      <c r="Q11" s="592"/>
    </row>
    <row r="12" spans="3:12" ht="3.3" customHeight="1">
      <c r="C12" s="593"/>
      <c r="D12" s="594"/>
      <c r="E12" s="594"/>
      <c r="F12" s="594"/>
      <c r="G12" s="594"/>
      <c r="H12" s="595"/>
      <c r="J12" s="596"/>
      <c r="K12" s="597"/>
      <c r="L12" s="598"/>
    </row>
    <row r="13" spans="3:12" ht="3.9" customHeight="1" hidden="1">
      <c r="C13" s="599" t="s">
        <v>1923</v>
      </c>
      <c r="D13" s="600"/>
      <c r="E13" s="596"/>
      <c r="F13" s="601">
        <f>SUM(F17:F797)</f>
        <v>0</v>
      </c>
      <c r="G13" s="601"/>
      <c r="H13" s="602">
        <f>SUM(H17:H797)</f>
        <v>0</v>
      </c>
      <c r="I13" s="601">
        <f>SUM(I17:I797)</f>
        <v>0</v>
      </c>
      <c r="J13" s="601"/>
      <c r="K13" s="601"/>
      <c r="L13" s="601"/>
    </row>
    <row r="14" spans="3:17" ht="12">
      <c r="C14" s="603" t="s">
        <v>1924</v>
      </c>
      <c r="D14" s="604" t="s">
        <v>128</v>
      </c>
      <c r="E14" s="605" t="s">
        <v>1925</v>
      </c>
      <c r="F14" s="605"/>
      <c r="G14" s="606" t="s">
        <v>1926</v>
      </c>
      <c r="H14" s="607"/>
      <c r="J14" s="608"/>
      <c r="K14" s="609"/>
      <c r="L14" s="609"/>
      <c r="P14" s="610"/>
      <c r="Q14" s="610"/>
    </row>
    <row r="15" spans="1:17" ht="14.25" customHeight="1">
      <c r="A15" s="532" t="s">
        <v>1927</v>
      </c>
      <c r="B15" s="533" t="s">
        <v>1702</v>
      </c>
      <c r="C15" s="603"/>
      <c r="D15" s="611" t="s">
        <v>1928</v>
      </c>
      <c r="E15" s="612" t="s">
        <v>1929</v>
      </c>
      <c r="F15" s="613" t="s">
        <v>1821</v>
      </c>
      <c r="G15" s="612" t="s">
        <v>1929</v>
      </c>
      <c r="H15" s="614" t="s">
        <v>1821</v>
      </c>
      <c r="J15" s="615"/>
      <c r="K15" s="608"/>
      <c r="L15" s="615"/>
      <c r="P15" s="610"/>
      <c r="Q15" s="610"/>
    </row>
    <row r="16" spans="3:12" ht="3.3" customHeight="1" thickBot="1">
      <c r="C16" s="616"/>
      <c r="D16" s="617"/>
      <c r="E16" s="618"/>
      <c r="F16" s="618"/>
      <c r="G16" s="618"/>
      <c r="H16" s="619"/>
      <c r="I16" s="620"/>
      <c r="J16" s="621"/>
      <c r="K16" s="621"/>
      <c r="L16" s="621"/>
    </row>
    <row r="17" spans="1:19" s="634" customFormat="1" ht="19.05" customHeight="1">
      <c r="A17" s="622">
        <v>1</v>
      </c>
      <c r="B17" s="533" t="s">
        <v>1952</v>
      </c>
      <c r="C17" s="623" t="s">
        <v>1953</v>
      </c>
      <c r="D17" s="624">
        <v>1</v>
      </c>
      <c r="E17" s="893"/>
      <c r="F17" s="626">
        <f aca="true" t="shared" si="0" ref="F17:F34">D17*E17</f>
        <v>0</v>
      </c>
      <c r="G17" s="896"/>
      <c r="H17" s="628">
        <f aca="true" t="shared" si="1" ref="H17:H34">D17*G17</f>
        <v>0</v>
      </c>
      <c r="I17" s="629"/>
      <c r="J17" s="592"/>
      <c r="K17" s="592"/>
      <c r="L17" s="592"/>
      <c r="M17" s="630"/>
      <c r="N17" s="630"/>
      <c r="O17" s="630"/>
      <c r="P17" s="631"/>
      <c r="Q17" s="631"/>
      <c r="R17" s="632"/>
      <c r="S17" s="633"/>
    </row>
    <row r="18" spans="1:19" s="644" customFormat="1" ht="15" customHeight="1">
      <c r="A18" s="635">
        <v>2</v>
      </c>
      <c r="B18" s="636" t="s">
        <v>1954</v>
      </c>
      <c r="C18" s="637" t="s">
        <v>1955</v>
      </c>
      <c r="D18" s="638">
        <v>1</v>
      </c>
      <c r="E18" s="894"/>
      <c r="F18" s="639">
        <f t="shared" si="0"/>
        <v>0</v>
      </c>
      <c r="G18" s="897"/>
      <c r="H18" s="640">
        <f t="shared" si="1"/>
        <v>0</v>
      </c>
      <c r="I18" s="641"/>
      <c r="J18" s="641"/>
      <c r="K18" s="641"/>
      <c r="L18" s="641"/>
      <c r="M18" s="642"/>
      <c r="N18" s="642"/>
      <c r="O18" s="642"/>
      <c r="P18" s="641"/>
      <c r="Q18" s="641"/>
      <c r="R18" s="643"/>
      <c r="S18" s="638"/>
    </row>
    <row r="19" spans="1:19" s="644" customFormat="1" ht="15" customHeight="1">
      <c r="A19" s="635">
        <v>3</v>
      </c>
      <c r="B19" s="533" t="s">
        <v>1956</v>
      </c>
      <c r="C19" s="637" t="s">
        <v>1957</v>
      </c>
      <c r="D19" s="638">
        <v>3</v>
      </c>
      <c r="E19" s="894"/>
      <c r="F19" s="645">
        <f t="shared" si="0"/>
        <v>0</v>
      </c>
      <c r="G19" s="897"/>
      <c r="H19" s="646">
        <f t="shared" si="1"/>
        <v>0</v>
      </c>
      <c r="I19" s="641"/>
      <c r="J19" s="641"/>
      <c r="K19" s="641"/>
      <c r="L19" s="641"/>
      <c r="M19" s="642"/>
      <c r="N19" s="642"/>
      <c r="O19" s="642"/>
      <c r="P19" s="641"/>
      <c r="Q19" s="641"/>
      <c r="R19" s="643"/>
      <c r="S19" s="638"/>
    </row>
    <row r="20" spans="1:19" s="644" customFormat="1" ht="15" customHeight="1">
      <c r="A20" s="635">
        <v>4</v>
      </c>
      <c r="B20" s="636" t="s">
        <v>1958</v>
      </c>
      <c r="C20" s="637" t="s">
        <v>1959</v>
      </c>
      <c r="D20" s="638">
        <v>1</v>
      </c>
      <c r="E20" s="894"/>
      <c r="F20" s="645">
        <f t="shared" si="0"/>
        <v>0</v>
      </c>
      <c r="G20" s="897"/>
      <c r="H20" s="646">
        <f t="shared" si="1"/>
        <v>0</v>
      </c>
      <c r="I20" s="641"/>
      <c r="J20" s="641"/>
      <c r="K20" s="641"/>
      <c r="L20" s="641"/>
      <c r="M20" s="642"/>
      <c r="N20" s="642"/>
      <c r="O20" s="642"/>
      <c r="P20" s="641"/>
      <c r="Q20" s="641"/>
      <c r="R20" s="643"/>
      <c r="S20" s="638"/>
    </row>
    <row r="21" spans="1:19" s="644" customFormat="1" ht="15" customHeight="1">
      <c r="A21" s="635">
        <v>5</v>
      </c>
      <c r="B21" s="533" t="s">
        <v>1960</v>
      </c>
      <c r="C21" s="637" t="s">
        <v>1961</v>
      </c>
      <c r="D21" s="638">
        <v>2</v>
      </c>
      <c r="E21" s="894"/>
      <c r="F21" s="645">
        <f t="shared" si="0"/>
        <v>0</v>
      </c>
      <c r="G21" s="897"/>
      <c r="H21" s="646">
        <f t="shared" si="1"/>
        <v>0</v>
      </c>
      <c r="I21" s="641"/>
      <c r="J21" s="641"/>
      <c r="K21" s="641"/>
      <c r="L21" s="641"/>
      <c r="M21" s="642"/>
      <c r="N21" s="642"/>
      <c r="O21" s="642"/>
      <c r="P21" s="641"/>
      <c r="Q21" s="641"/>
      <c r="R21" s="643"/>
      <c r="S21" s="638"/>
    </row>
    <row r="22" spans="1:19" s="644" customFormat="1" ht="15" customHeight="1">
      <c r="A22" s="635">
        <v>6</v>
      </c>
      <c r="B22" s="636" t="s">
        <v>1962</v>
      </c>
      <c r="C22" s="688" t="s">
        <v>1963</v>
      </c>
      <c r="D22" s="689">
        <v>34</v>
      </c>
      <c r="E22" s="899"/>
      <c r="F22" s="690">
        <f t="shared" si="0"/>
        <v>0</v>
      </c>
      <c r="G22" s="900"/>
      <c r="H22" s="691">
        <f t="shared" si="1"/>
        <v>0</v>
      </c>
      <c r="I22" s="692"/>
      <c r="J22" s="692"/>
      <c r="K22" s="692"/>
      <c r="L22" s="692"/>
      <c r="M22" s="693"/>
      <c r="N22" s="693"/>
      <c r="O22" s="693"/>
      <c r="P22" s="694"/>
      <c r="Q22" s="641"/>
      <c r="R22" s="643"/>
      <c r="S22" s="638"/>
    </row>
    <row r="23" spans="1:19" s="644" customFormat="1" ht="15" customHeight="1">
      <c r="A23" s="622">
        <v>7</v>
      </c>
      <c r="B23" s="533" t="s">
        <v>1964</v>
      </c>
      <c r="C23" s="637" t="s">
        <v>1965</v>
      </c>
      <c r="D23" s="638">
        <v>2</v>
      </c>
      <c r="E23" s="894"/>
      <c r="F23" s="645">
        <f t="shared" si="0"/>
        <v>0</v>
      </c>
      <c r="G23" s="897"/>
      <c r="H23" s="646">
        <f t="shared" si="1"/>
        <v>0</v>
      </c>
      <c r="I23" s="641"/>
      <c r="J23" s="641"/>
      <c r="K23" s="641"/>
      <c r="L23" s="641"/>
      <c r="M23" s="642"/>
      <c r="N23" s="642"/>
      <c r="O23" s="642"/>
      <c r="P23" s="641"/>
      <c r="Q23" s="641"/>
      <c r="R23" s="643"/>
      <c r="S23" s="638"/>
    </row>
    <row r="24" spans="1:19" ht="15" customHeight="1">
      <c r="A24" s="635">
        <v>8</v>
      </c>
      <c r="B24" s="636" t="s">
        <v>1966</v>
      </c>
      <c r="C24" s="647" t="s">
        <v>1967</v>
      </c>
      <c r="D24" s="633">
        <v>134</v>
      </c>
      <c r="E24" s="649"/>
      <c r="F24" s="650">
        <f t="shared" si="0"/>
        <v>0</v>
      </c>
      <c r="G24" s="898"/>
      <c r="H24" s="695">
        <f t="shared" si="1"/>
        <v>0</v>
      </c>
      <c r="I24" s="653"/>
      <c r="J24" s="653"/>
      <c r="K24" s="653"/>
      <c r="L24" s="653"/>
      <c r="M24" s="654"/>
      <c r="N24" s="654"/>
      <c r="O24" s="654"/>
      <c r="P24" s="653"/>
      <c r="Q24" s="653"/>
      <c r="R24" s="655"/>
      <c r="S24" s="633"/>
    </row>
    <row r="25" spans="1:19" ht="15" customHeight="1">
      <c r="A25" s="635">
        <v>9</v>
      </c>
      <c r="B25" s="533" t="s">
        <v>1968</v>
      </c>
      <c r="C25" s="647" t="s">
        <v>1969</v>
      </c>
      <c r="D25" s="648">
        <v>134</v>
      </c>
      <c r="E25" s="649"/>
      <c r="F25" s="650">
        <f t="shared" si="0"/>
        <v>0</v>
      </c>
      <c r="G25" s="898"/>
      <c r="H25" s="652">
        <f t="shared" si="1"/>
        <v>0</v>
      </c>
      <c r="I25" s="653"/>
      <c r="J25" s="653"/>
      <c r="K25" s="653"/>
      <c r="L25" s="653"/>
      <c r="M25" s="654"/>
      <c r="N25" s="654"/>
      <c r="O25" s="654"/>
      <c r="P25" s="653"/>
      <c r="Q25" s="653"/>
      <c r="R25" s="655"/>
      <c r="S25" s="656"/>
    </row>
    <row r="26" spans="1:19" ht="15" customHeight="1">
      <c r="A26" s="635">
        <v>10</v>
      </c>
      <c r="B26" s="636" t="s">
        <v>1970</v>
      </c>
      <c r="C26" s="647" t="s">
        <v>1971</v>
      </c>
      <c r="D26" s="648">
        <v>1280</v>
      </c>
      <c r="E26" s="895"/>
      <c r="F26" s="650">
        <f t="shared" si="0"/>
        <v>0</v>
      </c>
      <c r="G26" s="898"/>
      <c r="H26" s="652">
        <f t="shared" si="1"/>
        <v>0</v>
      </c>
      <c r="I26" s="653"/>
      <c r="J26" s="653"/>
      <c r="K26" s="653"/>
      <c r="L26" s="653"/>
      <c r="M26" s="654"/>
      <c r="N26" s="654"/>
      <c r="O26" s="654"/>
      <c r="P26" s="653"/>
      <c r="Q26" s="653"/>
      <c r="R26" s="655"/>
      <c r="S26" s="656"/>
    </row>
    <row r="27" spans="1:19" ht="15" customHeight="1">
      <c r="A27" s="635">
        <v>11</v>
      </c>
      <c r="B27" s="533" t="s">
        <v>1972</v>
      </c>
      <c r="C27" s="647" t="s">
        <v>1973</v>
      </c>
      <c r="D27" s="648">
        <v>50</v>
      </c>
      <c r="E27" s="895"/>
      <c r="F27" s="650">
        <f t="shared" si="0"/>
        <v>0</v>
      </c>
      <c r="G27" s="898"/>
      <c r="H27" s="652">
        <f t="shared" si="1"/>
        <v>0</v>
      </c>
      <c r="I27" s="653"/>
      <c r="J27" s="653"/>
      <c r="K27" s="653"/>
      <c r="L27" s="653"/>
      <c r="M27" s="654"/>
      <c r="N27" s="654"/>
      <c r="O27" s="654"/>
      <c r="P27" s="653"/>
      <c r="Q27" s="653"/>
      <c r="R27" s="655"/>
      <c r="S27" s="656"/>
    </row>
    <row r="28" spans="1:19" ht="15" customHeight="1">
      <c r="A28" s="635">
        <v>12</v>
      </c>
      <c r="B28" s="636" t="s">
        <v>1974</v>
      </c>
      <c r="C28" s="657" t="s">
        <v>1941</v>
      </c>
      <c r="D28" s="633">
        <v>80</v>
      </c>
      <c r="E28" s="895"/>
      <c r="F28" s="650">
        <f t="shared" si="0"/>
        <v>0</v>
      </c>
      <c r="G28" s="898"/>
      <c r="H28" s="652">
        <f t="shared" si="1"/>
        <v>0</v>
      </c>
      <c r="I28" s="653"/>
      <c r="J28" s="653"/>
      <c r="K28" s="653"/>
      <c r="L28" s="653"/>
      <c r="M28" s="654"/>
      <c r="N28" s="654"/>
      <c r="O28" s="654"/>
      <c r="P28" s="653"/>
      <c r="Q28" s="653"/>
      <c r="R28" s="655"/>
      <c r="S28" s="656"/>
    </row>
    <row r="29" spans="1:19" ht="15" customHeight="1">
      <c r="A29" s="622">
        <v>13</v>
      </c>
      <c r="B29" s="533" t="s">
        <v>1975</v>
      </c>
      <c r="C29" s="647" t="s">
        <v>1976</v>
      </c>
      <c r="D29" s="633">
        <v>20</v>
      </c>
      <c r="E29" s="895"/>
      <c r="F29" s="650">
        <f t="shared" si="0"/>
        <v>0</v>
      </c>
      <c r="G29" s="898"/>
      <c r="H29" s="652">
        <f t="shared" si="1"/>
        <v>0</v>
      </c>
      <c r="I29" s="653"/>
      <c r="J29" s="653"/>
      <c r="K29" s="653"/>
      <c r="L29" s="653"/>
      <c r="M29" s="654"/>
      <c r="N29" s="654"/>
      <c r="O29" s="654"/>
      <c r="P29" s="653"/>
      <c r="Q29" s="653"/>
      <c r="R29" s="655"/>
      <c r="S29" s="656"/>
    </row>
    <row r="30" spans="1:19" ht="15" customHeight="1">
      <c r="A30" s="635">
        <v>14</v>
      </c>
      <c r="B30" s="636" t="s">
        <v>1977</v>
      </c>
      <c r="C30" s="647" t="s">
        <v>1978</v>
      </c>
      <c r="D30" s="633">
        <v>10</v>
      </c>
      <c r="E30" s="895"/>
      <c r="F30" s="650">
        <f t="shared" si="0"/>
        <v>0</v>
      </c>
      <c r="G30" s="898"/>
      <c r="H30" s="652">
        <f t="shared" si="1"/>
        <v>0</v>
      </c>
      <c r="I30" s="653"/>
      <c r="J30" s="653"/>
      <c r="K30" s="653"/>
      <c r="L30" s="653"/>
      <c r="M30" s="654"/>
      <c r="N30" s="654"/>
      <c r="O30" s="654"/>
      <c r="P30" s="653"/>
      <c r="Q30" s="653"/>
      <c r="R30" s="655"/>
      <c r="S30" s="656"/>
    </row>
    <row r="31" spans="1:19" ht="15" customHeight="1">
      <c r="A31" s="635">
        <v>15</v>
      </c>
      <c r="B31" s="533" t="s">
        <v>1979</v>
      </c>
      <c r="C31" s="647" t="s">
        <v>1980</v>
      </c>
      <c r="D31" s="633">
        <v>29</v>
      </c>
      <c r="E31" s="895"/>
      <c r="F31" s="650">
        <f t="shared" si="0"/>
        <v>0</v>
      </c>
      <c r="G31" s="898"/>
      <c r="H31" s="652">
        <f t="shared" si="1"/>
        <v>0</v>
      </c>
      <c r="I31" s="653"/>
      <c r="J31" s="653"/>
      <c r="K31" s="653"/>
      <c r="L31" s="653"/>
      <c r="M31" s="654"/>
      <c r="N31" s="654"/>
      <c r="O31" s="654"/>
      <c r="P31" s="653"/>
      <c r="Q31" s="653"/>
      <c r="R31" s="655"/>
      <c r="S31" s="656"/>
    </row>
    <row r="32" spans="1:19" ht="15" customHeight="1">
      <c r="A32" s="635">
        <v>16</v>
      </c>
      <c r="B32" s="636" t="s">
        <v>1981</v>
      </c>
      <c r="C32" s="647" t="s">
        <v>1982</v>
      </c>
      <c r="D32" s="633">
        <v>7</v>
      </c>
      <c r="E32" s="895"/>
      <c r="F32" s="650">
        <f t="shared" si="0"/>
        <v>0</v>
      </c>
      <c r="G32" s="898"/>
      <c r="H32" s="652">
        <f t="shared" si="1"/>
        <v>0</v>
      </c>
      <c r="I32" s="653"/>
      <c r="J32" s="653"/>
      <c r="K32" s="653"/>
      <c r="L32" s="653"/>
      <c r="M32" s="654"/>
      <c r="N32" s="654"/>
      <c r="O32" s="654"/>
      <c r="P32" s="653"/>
      <c r="Q32" s="653"/>
      <c r="R32" s="655"/>
      <c r="S32" s="656"/>
    </row>
    <row r="33" spans="1:19" ht="15" customHeight="1">
      <c r="A33" s="635">
        <v>17</v>
      </c>
      <c r="B33" s="533" t="s">
        <v>1983</v>
      </c>
      <c r="C33" s="647" t="s">
        <v>1945</v>
      </c>
      <c r="D33" s="633">
        <v>3</v>
      </c>
      <c r="E33" s="895"/>
      <c r="F33" s="650">
        <f t="shared" si="0"/>
        <v>0</v>
      </c>
      <c r="G33" s="898"/>
      <c r="H33" s="652">
        <f t="shared" si="1"/>
        <v>0</v>
      </c>
      <c r="I33" s="658"/>
      <c r="J33" s="653"/>
      <c r="K33" s="658"/>
      <c r="L33" s="653"/>
      <c r="M33" s="659"/>
      <c r="N33" s="659"/>
      <c r="O33" s="659"/>
      <c r="P33" s="653"/>
      <c r="Q33" s="653"/>
      <c r="R33" s="656"/>
      <c r="S33" s="656"/>
    </row>
    <row r="34" spans="1:19" ht="15" customHeight="1">
      <c r="A34" s="635">
        <v>18</v>
      </c>
      <c r="B34" s="636" t="s">
        <v>1984</v>
      </c>
      <c r="C34" s="647" t="s">
        <v>1985</v>
      </c>
      <c r="D34" s="633">
        <v>16</v>
      </c>
      <c r="E34" s="895"/>
      <c r="F34" s="650">
        <f t="shared" si="0"/>
        <v>0</v>
      </c>
      <c r="G34" s="898"/>
      <c r="H34" s="652">
        <f t="shared" si="1"/>
        <v>0</v>
      </c>
      <c r="I34" s="658"/>
      <c r="J34" s="658"/>
      <c r="K34" s="658"/>
      <c r="L34" s="658"/>
      <c r="M34" s="659"/>
      <c r="N34" s="659"/>
      <c r="O34" s="659"/>
      <c r="P34" s="653"/>
      <c r="Q34" s="653"/>
      <c r="R34" s="656"/>
      <c r="S34" s="656"/>
    </row>
    <row r="35" spans="3:19" ht="15" customHeight="1">
      <c r="C35" s="647"/>
      <c r="D35" s="633"/>
      <c r="E35" s="649"/>
      <c r="F35" s="650"/>
      <c r="G35" s="651"/>
      <c r="H35" s="652"/>
      <c r="I35" s="658"/>
      <c r="J35" s="658"/>
      <c r="K35" s="658"/>
      <c r="L35" s="658"/>
      <c r="M35" s="659"/>
      <c r="N35" s="659"/>
      <c r="O35" s="659"/>
      <c r="P35" s="653"/>
      <c r="Q35" s="653"/>
      <c r="R35" s="656"/>
      <c r="S35" s="656"/>
    </row>
    <row r="36" spans="3:19" ht="15" customHeight="1">
      <c r="C36" s="647"/>
      <c r="D36" s="633"/>
      <c r="E36" s="649"/>
      <c r="F36" s="650"/>
      <c r="G36" s="651"/>
      <c r="H36" s="652"/>
      <c r="I36" s="658"/>
      <c r="J36" s="658"/>
      <c r="K36" s="658"/>
      <c r="L36" s="658"/>
      <c r="M36" s="659"/>
      <c r="N36" s="659"/>
      <c r="O36" s="659"/>
      <c r="P36" s="653"/>
      <c r="Q36" s="653"/>
      <c r="R36" s="656"/>
      <c r="S36" s="656"/>
    </row>
    <row r="37" spans="3:19" ht="15" customHeight="1">
      <c r="C37" s="660"/>
      <c r="D37" s="633"/>
      <c r="E37" s="649"/>
      <c r="F37" s="650"/>
      <c r="G37" s="651"/>
      <c r="H37" s="652"/>
      <c r="I37" s="658"/>
      <c r="J37" s="658"/>
      <c r="K37" s="658"/>
      <c r="L37" s="658"/>
      <c r="M37" s="659"/>
      <c r="N37" s="659"/>
      <c r="O37" s="659"/>
      <c r="P37" s="653"/>
      <c r="Q37" s="653"/>
      <c r="R37" s="656"/>
      <c r="S37" s="656"/>
    </row>
    <row r="38" spans="3:19" ht="15" customHeight="1">
      <c r="C38" s="660"/>
      <c r="D38" s="633"/>
      <c r="E38" s="649"/>
      <c r="F38" s="650"/>
      <c r="G38" s="651"/>
      <c r="H38" s="652"/>
      <c r="I38" s="658"/>
      <c r="J38" s="661"/>
      <c r="K38" s="661"/>
      <c r="L38" s="661"/>
      <c r="M38" s="659"/>
      <c r="N38" s="659"/>
      <c r="O38" s="659"/>
      <c r="P38" s="653"/>
      <c r="Q38" s="653"/>
      <c r="R38" s="656"/>
      <c r="S38" s="656"/>
    </row>
    <row r="39" spans="3:19" ht="15" customHeight="1">
      <c r="C39" s="660"/>
      <c r="D39" s="633"/>
      <c r="E39" s="649"/>
      <c r="F39" s="650"/>
      <c r="G39" s="651"/>
      <c r="H39" s="652"/>
      <c r="I39" s="658"/>
      <c r="J39" s="661"/>
      <c r="K39" s="661"/>
      <c r="L39" s="661"/>
      <c r="M39" s="659"/>
      <c r="N39" s="659"/>
      <c r="O39" s="659"/>
      <c r="P39" s="653"/>
      <c r="Q39" s="653"/>
      <c r="R39" s="656"/>
      <c r="S39" s="656"/>
    </row>
    <row r="40" spans="3:19" ht="15" customHeight="1">
      <c r="C40" s="660"/>
      <c r="D40" s="633"/>
      <c r="E40" s="649"/>
      <c r="F40" s="650"/>
      <c r="G40" s="651"/>
      <c r="H40" s="652"/>
      <c r="I40" s="658"/>
      <c r="J40" s="661"/>
      <c r="K40" s="661"/>
      <c r="L40" s="661"/>
      <c r="M40" s="659"/>
      <c r="N40" s="659"/>
      <c r="O40" s="659"/>
      <c r="P40" s="653"/>
      <c r="Q40" s="653"/>
      <c r="R40" s="656"/>
      <c r="S40" s="656"/>
    </row>
    <row r="41" spans="3:19" ht="15" customHeight="1">
      <c r="C41" s="660"/>
      <c r="D41" s="633"/>
      <c r="E41" s="649"/>
      <c r="F41" s="650"/>
      <c r="G41" s="651"/>
      <c r="H41" s="652"/>
      <c r="I41" s="658"/>
      <c r="J41" s="661"/>
      <c r="K41" s="661"/>
      <c r="L41" s="661"/>
      <c r="M41" s="659"/>
      <c r="N41" s="659"/>
      <c r="O41" s="659"/>
      <c r="P41" s="653"/>
      <c r="Q41" s="653"/>
      <c r="R41" s="656"/>
      <c r="S41" s="656"/>
    </row>
    <row r="42" spans="3:19" ht="15" customHeight="1">
      <c r="C42" s="660"/>
      <c r="D42" s="633"/>
      <c r="E42" s="649"/>
      <c r="F42" s="650"/>
      <c r="G42" s="651"/>
      <c r="H42" s="652"/>
      <c r="I42" s="658"/>
      <c r="J42" s="661"/>
      <c r="K42" s="661"/>
      <c r="L42" s="661"/>
      <c r="M42" s="659"/>
      <c r="N42" s="659"/>
      <c r="O42" s="659"/>
      <c r="P42" s="653"/>
      <c r="Q42" s="653"/>
      <c r="R42" s="656"/>
      <c r="S42" s="656"/>
    </row>
    <row r="43" spans="3:19" ht="15" customHeight="1">
      <c r="C43" s="660"/>
      <c r="D43" s="633"/>
      <c r="E43" s="649"/>
      <c r="F43" s="650"/>
      <c r="G43" s="651"/>
      <c r="H43" s="652"/>
      <c r="I43" s="658"/>
      <c r="J43" s="661"/>
      <c r="K43" s="661"/>
      <c r="L43" s="661"/>
      <c r="M43" s="659"/>
      <c r="N43" s="659"/>
      <c r="O43" s="659"/>
      <c r="P43" s="656"/>
      <c r="Q43" s="656"/>
      <c r="R43" s="656"/>
      <c r="S43" s="656"/>
    </row>
    <row r="44" spans="3:19" ht="15" customHeight="1">
      <c r="C44" s="660"/>
      <c r="D44" s="633"/>
      <c r="E44" s="649"/>
      <c r="F44" s="650"/>
      <c r="G44" s="651"/>
      <c r="H44" s="652"/>
      <c r="I44" s="658"/>
      <c r="J44" s="661"/>
      <c r="K44" s="661"/>
      <c r="L44" s="661"/>
      <c r="M44" s="659"/>
      <c r="N44" s="659"/>
      <c r="O44" s="659"/>
      <c r="P44" s="656"/>
      <c r="Q44" s="656"/>
      <c r="R44" s="656"/>
      <c r="S44" s="656"/>
    </row>
    <row r="45" spans="3:19" ht="15" customHeight="1">
      <c r="C45" s="660"/>
      <c r="D45" s="633"/>
      <c r="E45" s="649"/>
      <c r="F45" s="650"/>
      <c r="G45" s="651"/>
      <c r="H45" s="652"/>
      <c r="I45" s="658"/>
      <c r="J45" s="661"/>
      <c r="K45" s="661"/>
      <c r="L45" s="661"/>
      <c r="M45" s="659"/>
      <c r="N45" s="659"/>
      <c r="O45" s="659"/>
      <c r="P45" s="656"/>
      <c r="Q45" s="656"/>
      <c r="R45" s="656"/>
      <c r="S45" s="656"/>
    </row>
    <row r="46" spans="3:19" ht="15" customHeight="1">
      <c r="C46" s="660"/>
      <c r="D46" s="633"/>
      <c r="E46" s="649"/>
      <c r="F46" s="650"/>
      <c r="G46" s="651"/>
      <c r="H46" s="652"/>
      <c r="I46" s="658"/>
      <c r="J46" s="661"/>
      <c r="K46" s="661"/>
      <c r="L46" s="661"/>
      <c r="M46" s="659"/>
      <c r="N46" s="659"/>
      <c r="O46" s="659"/>
      <c r="P46" s="656"/>
      <c r="Q46" s="656"/>
      <c r="R46" s="656"/>
      <c r="S46" s="656"/>
    </row>
    <row r="47" spans="3:19" ht="15" customHeight="1">
      <c r="C47" s="660"/>
      <c r="D47" s="633"/>
      <c r="E47" s="649"/>
      <c r="F47" s="650"/>
      <c r="G47" s="651"/>
      <c r="H47" s="652"/>
      <c r="I47" s="658"/>
      <c r="J47" s="661"/>
      <c r="K47" s="661"/>
      <c r="L47" s="661"/>
      <c r="M47" s="659"/>
      <c r="N47" s="659"/>
      <c r="O47" s="659"/>
      <c r="P47" s="656"/>
      <c r="Q47" s="656"/>
      <c r="R47" s="656"/>
      <c r="S47" s="656"/>
    </row>
    <row r="48" spans="3:12" ht="15" customHeight="1">
      <c r="C48" s="647"/>
      <c r="D48" s="624"/>
      <c r="E48" s="625"/>
      <c r="F48" s="626"/>
      <c r="G48" s="627"/>
      <c r="H48" s="628"/>
      <c r="I48" s="662"/>
      <c r="J48" s="663"/>
      <c r="K48" s="663"/>
      <c r="L48" s="663"/>
    </row>
    <row r="49" spans="3:12" ht="15" customHeight="1">
      <c r="C49" s="647"/>
      <c r="D49" s="624"/>
      <c r="E49" s="625"/>
      <c r="F49" s="626"/>
      <c r="G49" s="627"/>
      <c r="H49" s="628"/>
      <c r="I49" s="662"/>
      <c r="J49" s="663"/>
      <c r="K49" s="663"/>
      <c r="L49" s="663"/>
    </row>
    <row r="50" spans="3:12" ht="15" customHeight="1">
      <c r="C50" s="647"/>
      <c r="D50" s="624"/>
      <c r="E50" s="625"/>
      <c r="F50" s="626"/>
      <c r="G50" s="627"/>
      <c r="H50" s="628"/>
      <c r="I50" s="662"/>
      <c r="J50" s="663"/>
      <c r="K50" s="663"/>
      <c r="L50" s="663"/>
    </row>
    <row r="51" spans="3:12" ht="15" customHeight="1">
      <c r="C51" s="647"/>
      <c r="D51" s="624"/>
      <c r="E51" s="625"/>
      <c r="F51" s="626"/>
      <c r="G51" s="627"/>
      <c r="H51" s="628"/>
      <c r="I51" s="662"/>
      <c r="J51" s="663"/>
      <c r="K51" s="663"/>
      <c r="L51" s="663"/>
    </row>
    <row r="52" spans="3:12" ht="15" customHeight="1">
      <c r="C52" s="647"/>
      <c r="D52" s="624"/>
      <c r="E52" s="625"/>
      <c r="F52" s="626"/>
      <c r="G52" s="627"/>
      <c r="H52" s="628"/>
      <c r="I52" s="662"/>
      <c r="J52" s="663"/>
      <c r="K52" s="663"/>
      <c r="L52" s="663"/>
    </row>
    <row r="53" spans="3:12" ht="15" customHeight="1">
      <c r="C53" s="647"/>
      <c r="D53" s="624"/>
      <c r="E53" s="625"/>
      <c r="F53" s="626"/>
      <c r="G53" s="627"/>
      <c r="H53" s="628"/>
      <c r="I53" s="662"/>
      <c r="J53" s="663"/>
      <c r="K53" s="663"/>
      <c r="L53" s="663"/>
    </row>
    <row r="54" spans="3:12" ht="15" customHeight="1">
      <c r="C54" s="647"/>
      <c r="D54" s="624"/>
      <c r="E54" s="625"/>
      <c r="F54" s="626"/>
      <c r="G54" s="627"/>
      <c r="H54" s="628"/>
      <c r="I54" s="662"/>
      <c r="J54" s="663"/>
      <c r="K54" s="663"/>
      <c r="L54" s="663"/>
    </row>
    <row r="55" spans="3:17" ht="15" customHeight="1">
      <c r="C55" s="664"/>
      <c r="D55" s="665"/>
      <c r="E55" s="666"/>
      <c r="F55" s="667"/>
      <c r="G55" s="668"/>
      <c r="H55" s="669"/>
      <c r="I55" s="592"/>
      <c r="J55" s="592"/>
      <c r="K55" s="592"/>
      <c r="L55" s="592"/>
      <c r="M55" s="670"/>
      <c r="N55" s="670"/>
      <c r="O55" s="670"/>
      <c r="P55" s="592"/>
      <c r="Q55" s="592"/>
    </row>
    <row r="56" spans="3:12" ht="15" customHeight="1">
      <c r="C56" s="647"/>
      <c r="D56" s="671"/>
      <c r="E56" s="672"/>
      <c r="F56" s="626"/>
      <c r="G56" s="672"/>
      <c r="H56" s="628"/>
      <c r="I56" s="672"/>
      <c r="J56" s="663"/>
      <c r="K56" s="663"/>
      <c r="L56" s="663"/>
    </row>
    <row r="57" spans="3:12" ht="15" customHeight="1">
      <c r="C57" s="623"/>
      <c r="D57" s="671"/>
      <c r="E57" s="672"/>
      <c r="F57" s="626"/>
      <c r="G57" s="672"/>
      <c r="H57" s="628"/>
      <c r="I57" s="662"/>
      <c r="J57" s="663"/>
      <c r="K57" s="663"/>
      <c r="L57" s="663"/>
    </row>
    <row r="58" spans="3:12" ht="15" customHeight="1">
      <c r="C58" s="673"/>
      <c r="D58" s="674"/>
      <c r="E58" s="675"/>
      <c r="F58" s="676"/>
      <c r="G58" s="675"/>
      <c r="H58" s="677"/>
      <c r="I58" s="662"/>
      <c r="J58" s="663"/>
      <c r="K58" s="663"/>
      <c r="L58" s="663"/>
    </row>
    <row r="59" spans="3:12" ht="12">
      <c r="C59" s="678"/>
      <c r="D59" s="671"/>
      <c r="E59" s="679"/>
      <c r="F59" s="680"/>
      <c r="G59" s="679"/>
      <c r="H59" s="681"/>
      <c r="I59" s="662"/>
      <c r="J59" s="663"/>
      <c r="K59" s="663"/>
      <c r="L59" s="663"/>
    </row>
    <row r="60" spans="3:12" ht="12">
      <c r="C60" s="647"/>
      <c r="D60" s="671"/>
      <c r="E60" s="672"/>
      <c r="F60" s="626"/>
      <c r="G60" s="672"/>
      <c r="H60" s="628"/>
      <c r="I60" s="662"/>
      <c r="J60" s="663"/>
      <c r="K60" s="663"/>
      <c r="L60" s="663"/>
    </row>
    <row r="61" spans="3:12" ht="12">
      <c r="C61" s="647"/>
      <c r="D61" s="671"/>
      <c r="E61" s="672"/>
      <c r="F61" s="626"/>
      <c r="G61" s="672"/>
      <c r="H61" s="628"/>
      <c r="I61" s="662"/>
      <c r="J61" s="663"/>
      <c r="K61" s="663"/>
      <c r="L61" s="663"/>
    </row>
    <row r="62" spans="3:12" ht="12">
      <c r="C62" s="647"/>
      <c r="D62" s="671"/>
      <c r="E62" s="672"/>
      <c r="F62" s="626"/>
      <c r="G62" s="672"/>
      <c r="H62" s="628"/>
      <c r="I62" s="662"/>
      <c r="J62" s="663"/>
      <c r="K62" s="663"/>
      <c r="L62" s="663"/>
    </row>
    <row r="63" spans="3:12" ht="12">
      <c r="C63" s="647"/>
      <c r="D63" s="671"/>
      <c r="E63" s="672"/>
      <c r="F63" s="626"/>
      <c r="G63" s="672"/>
      <c r="H63" s="628"/>
      <c r="I63" s="662"/>
      <c r="J63" s="663"/>
      <c r="K63" s="663"/>
      <c r="L63" s="663"/>
    </row>
    <row r="64" spans="3:12" ht="12">
      <c r="C64" s="647"/>
      <c r="D64" s="671"/>
      <c r="E64" s="672"/>
      <c r="F64" s="626"/>
      <c r="G64" s="672"/>
      <c r="H64" s="628"/>
      <c r="I64" s="662"/>
      <c r="J64" s="663"/>
      <c r="K64" s="663"/>
      <c r="L64" s="663"/>
    </row>
    <row r="65" spans="2:12" s="539" customFormat="1" ht="12">
      <c r="B65" s="533"/>
      <c r="C65" s="647"/>
      <c r="D65" s="671"/>
      <c r="E65" s="672"/>
      <c r="F65" s="626"/>
      <c r="G65" s="672"/>
      <c r="H65" s="628"/>
      <c r="I65" s="662"/>
      <c r="J65" s="663"/>
      <c r="K65" s="663"/>
      <c r="L65" s="663"/>
    </row>
    <row r="66" spans="2:12" s="539" customFormat="1" ht="12">
      <c r="B66" s="533"/>
      <c r="C66" s="647"/>
      <c r="D66" s="671"/>
      <c r="E66" s="672"/>
      <c r="F66" s="626"/>
      <c r="G66" s="672"/>
      <c r="H66" s="628"/>
      <c r="I66" s="662"/>
      <c r="J66" s="663"/>
      <c r="K66" s="663"/>
      <c r="L66" s="663"/>
    </row>
    <row r="67" spans="2:12" s="539" customFormat="1" ht="12">
      <c r="B67" s="533"/>
      <c r="C67" s="647"/>
      <c r="D67" s="671"/>
      <c r="E67" s="672"/>
      <c r="F67" s="626"/>
      <c r="G67" s="672"/>
      <c r="H67" s="628"/>
      <c r="I67" s="662"/>
      <c r="J67" s="663"/>
      <c r="K67" s="663"/>
      <c r="L67" s="663"/>
    </row>
    <row r="68" spans="2:12" s="539" customFormat="1" ht="12">
      <c r="B68" s="533"/>
      <c r="C68" s="647"/>
      <c r="D68" s="682"/>
      <c r="E68" s="672"/>
      <c r="F68" s="672"/>
      <c r="G68" s="672"/>
      <c r="H68" s="672"/>
      <c r="I68" s="662"/>
      <c r="J68" s="663"/>
      <c r="K68" s="663"/>
      <c r="L68" s="663"/>
    </row>
    <row r="69" spans="2:12" s="539" customFormat="1" ht="12">
      <c r="B69" s="533"/>
      <c r="C69" s="647"/>
      <c r="D69" s="682"/>
      <c r="E69" s="672"/>
      <c r="F69" s="672"/>
      <c r="G69" s="672"/>
      <c r="H69" s="672"/>
      <c r="I69" s="662"/>
      <c r="J69" s="663"/>
      <c r="K69" s="663"/>
      <c r="L69" s="663"/>
    </row>
    <row r="70" spans="2:12" s="539" customFormat="1" ht="12">
      <c r="B70" s="533"/>
      <c r="C70" s="647"/>
      <c r="D70" s="682"/>
      <c r="E70" s="672"/>
      <c r="F70" s="672"/>
      <c r="G70" s="672"/>
      <c r="H70" s="672"/>
      <c r="I70" s="662"/>
      <c r="J70" s="663"/>
      <c r="K70" s="663"/>
      <c r="L70" s="663"/>
    </row>
    <row r="71" spans="2:12" s="539" customFormat="1" ht="12">
      <c r="B71" s="533"/>
      <c r="C71" s="647"/>
      <c r="D71" s="682"/>
      <c r="E71" s="672"/>
      <c r="F71" s="672"/>
      <c r="G71" s="672"/>
      <c r="H71" s="672"/>
      <c r="I71" s="662"/>
      <c r="J71" s="663"/>
      <c r="K71" s="663"/>
      <c r="L71" s="663"/>
    </row>
    <row r="72" spans="2:12" s="539" customFormat="1" ht="12">
      <c r="B72" s="533"/>
      <c r="C72" s="647"/>
      <c r="D72" s="682"/>
      <c r="E72" s="672"/>
      <c r="F72" s="672"/>
      <c r="G72" s="672"/>
      <c r="H72" s="672"/>
      <c r="I72" s="662"/>
      <c r="J72" s="663"/>
      <c r="K72" s="663"/>
      <c r="L72" s="663"/>
    </row>
    <row r="73" spans="2:12" s="539" customFormat="1" ht="12">
      <c r="B73" s="533"/>
      <c r="C73" s="647"/>
      <c r="D73" s="682"/>
      <c r="E73" s="672"/>
      <c r="F73" s="672"/>
      <c r="G73" s="672"/>
      <c r="H73" s="672"/>
      <c r="I73" s="662"/>
      <c r="J73" s="663"/>
      <c r="K73" s="663"/>
      <c r="L73" s="663"/>
    </row>
    <row r="74" spans="2:12" s="539" customFormat="1" ht="12">
      <c r="B74" s="533"/>
      <c r="C74" s="647"/>
      <c r="D74" s="682"/>
      <c r="E74" s="672"/>
      <c r="F74" s="672"/>
      <c r="G74" s="672"/>
      <c r="H74" s="672"/>
      <c r="I74" s="662"/>
      <c r="J74" s="663"/>
      <c r="K74" s="663"/>
      <c r="L74" s="663"/>
    </row>
    <row r="75" spans="2:12" s="539" customFormat="1" ht="12">
      <c r="B75" s="533"/>
      <c r="C75" s="647"/>
      <c r="D75" s="682"/>
      <c r="E75" s="672"/>
      <c r="F75" s="672"/>
      <c r="G75" s="672"/>
      <c r="H75" s="672"/>
      <c r="I75" s="662"/>
      <c r="J75" s="663"/>
      <c r="K75" s="663"/>
      <c r="L75" s="663"/>
    </row>
    <row r="76" spans="2:12" s="539" customFormat="1" ht="12">
      <c r="B76" s="533"/>
      <c r="C76" s="647"/>
      <c r="D76" s="682"/>
      <c r="E76" s="672"/>
      <c r="F76" s="672"/>
      <c r="G76" s="672"/>
      <c r="H76" s="672"/>
      <c r="I76" s="662"/>
      <c r="J76" s="663"/>
      <c r="K76" s="663"/>
      <c r="L76" s="663"/>
    </row>
    <row r="77" spans="2:12" s="539" customFormat="1" ht="12">
      <c r="B77" s="533"/>
      <c r="C77" s="647"/>
      <c r="D77" s="682"/>
      <c r="E77" s="672"/>
      <c r="F77" s="672"/>
      <c r="G77" s="672"/>
      <c r="H77" s="672"/>
      <c r="I77" s="662"/>
      <c r="J77" s="663"/>
      <c r="K77" s="663"/>
      <c r="L77" s="663"/>
    </row>
    <row r="78" spans="2:12" s="539" customFormat="1" ht="12">
      <c r="B78" s="533"/>
      <c r="C78" s="647"/>
      <c r="D78" s="682"/>
      <c r="E78" s="672"/>
      <c r="F78" s="672"/>
      <c r="G78" s="672"/>
      <c r="H78" s="672"/>
      <c r="I78" s="662"/>
      <c r="J78" s="663"/>
      <c r="K78" s="663"/>
      <c r="L78" s="663"/>
    </row>
    <row r="79" spans="2:12" s="539" customFormat="1" ht="12">
      <c r="B79" s="533"/>
      <c r="C79" s="647"/>
      <c r="D79" s="682"/>
      <c r="E79" s="672"/>
      <c r="F79" s="672"/>
      <c r="G79" s="672"/>
      <c r="H79" s="672"/>
      <c r="I79" s="662"/>
      <c r="J79" s="663"/>
      <c r="K79" s="663"/>
      <c r="L79" s="663"/>
    </row>
    <row r="80" spans="2:12" s="539" customFormat="1" ht="12">
      <c r="B80" s="533"/>
      <c r="C80" s="647"/>
      <c r="D80" s="682"/>
      <c r="E80" s="672"/>
      <c r="F80" s="672"/>
      <c r="G80" s="672"/>
      <c r="H80" s="672"/>
      <c r="I80" s="662"/>
      <c r="J80" s="663"/>
      <c r="K80" s="663"/>
      <c r="L80" s="663"/>
    </row>
    <row r="81" spans="2:12" s="539" customFormat="1" ht="12">
      <c r="B81" s="533"/>
      <c r="C81" s="647"/>
      <c r="D81" s="682"/>
      <c r="E81" s="672"/>
      <c r="F81" s="672"/>
      <c r="G81" s="672"/>
      <c r="H81" s="672"/>
      <c r="I81" s="662"/>
      <c r="J81" s="663"/>
      <c r="K81" s="663"/>
      <c r="L81" s="663"/>
    </row>
    <row r="82" spans="2:12" s="539" customFormat="1" ht="12">
      <c r="B82" s="533"/>
      <c r="C82" s="647"/>
      <c r="D82" s="682"/>
      <c r="E82" s="672"/>
      <c r="F82" s="672"/>
      <c r="G82" s="672"/>
      <c r="H82" s="672"/>
      <c r="I82" s="662"/>
      <c r="J82" s="663"/>
      <c r="K82" s="663"/>
      <c r="L82" s="663"/>
    </row>
    <row r="83" spans="2:12" s="539" customFormat="1" ht="12">
      <c r="B83" s="533"/>
      <c r="C83" s="647"/>
      <c r="D83" s="682"/>
      <c r="E83" s="672"/>
      <c r="F83" s="672"/>
      <c r="G83" s="672"/>
      <c r="H83" s="672"/>
      <c r="I83" s="662"/>
      <c r="J83" s="663"/>
      <c r="K83" s="663"/>
      <c r="L83" s="663"/>
    </row>
    <row r="84" spans="2:12" s="539" customFormat="1" ht="12">
      <c r="B84" s="533"/>
      <c r="C84" s="647"/>
      <c r="D84" s="682"/>
      <c r="E84" s="672"/>
      <c r="F84" s="672"/>
      <c r="G84" s="672"/>
      <c r="H84" s="672"/>
      <c r="I84" s="662"/>
      <c r="J84" s="663"/>
      <c r="K84" s="663"/>
      <c r="L84" s="663"/>
    </row>
    <row r="85" spans="2:12" s="539" customFormat="1" ht="12">
      <c r="B85" s="533"/>
      <c r="C85" s="683"/>
      <c r="D85" s="683"/>
      <c r="E85" s="662"/>
      <c r="F85" s="662"/>
      <c r="G85" s="662"/>
      <c r="H85" s="662"/>
      <c r="I85" s="662"/>
      <c r="J85" s="663"/>
      <c r="K85" s="663"/>
      <c r="L85" s="663"/>
    </row>
    <row r="86" spans="2:12" s="539" customFormat="1" ht="12">
      <c r="B86" s="533"/>
      <c r="C86" s="683"/>
      <c r="D86" s="683"/>
      <c r="E86" s="662"/>
      <c r="F86" s="662"/>
      <c r="G86" s="662"/>
      <c r="H86" s="662"/>
      <c r="I86" s="662"/>
      <c r="J86" s="663"/>
      <c r="K86" s="663"/>
      <c r="L86" s="663"/>
    </row>
    <row r="87" spans="2:12" s="539" customFormat="1" ht="12">
      <c r="B87" s="533"/>
      <c r="C87" s="683"/>
      <c r="D87" s="683"/>
      <c r="E87" s="662"/>
      <c r="F87" s="662"/>
      <c r="G87" s="662"/>
      <c r="H87" s="662"/>
      <c r="I87" s="662"/>
      <c r="J87" s="663"/>
      <c r="K87" s="663"/>
      <c r="L87" s="663"/>
    </row>
    <row r="88" spans="2:12" s="539" customFormat="1" ht="12">
      <c r="B88" s="533"/>
      <c r="C88" s="683"/>
      <c r="D88" s="683"/>
      <c r="E88" s="662"/>
      <c r="F88" s="662"/>
      <c r="G88" s="662"/>
      <c r="H88" s="662"/>
      <c r="I88" s="662"/>
      <c r="J88" s="663"/>
      <c r="K88" s="663"/>
      <c r="L88" s="663"/>
    </row>
    <row r="89" spans="2:12" s="539" customFormat="1" ht="12">
      <c r="B89" s="533"/>
      <c r="C89" s="683"/>
      <c r="D89" s="683"/>
      <c r="E89" s="662"/>
      <c r="F89" s="662"/>
      <c r="G89" s="662"/>
      <c r="H89" s="662"/>
      <c r="I89" s="662"/>
      <c r="J89" s="663"/>
      <c r="K89" s="663"/>
      <c r="L89" s="663"/>
    </row>
    <row r="90" spans="2:12" s="539" customFormat="1" ht="12">
      <c r="B90" s="533"/>
      <c r="C90" s="683"/>
      <c r="D90" s="683"/>
      <c r="E90" s="662"/>
      <c r="F90" s="662"/>
      <c r="G90" s="662"/>
      <c r="H90" s="662"/>
      <c r="I90" s="662"/>
      <c r="J90" s="663"/>
      <c r="K90" s="663"/>
      <c r="L90" s="663"/>
    </row>
    <row r="91" spans="2:12" s="539" customFormat="1" ht="12">
      <c r="B91" s="533"/>
      <c r="C91" s="683"/>
      <c r="D91" s="683"/>
      <c r="E91" s="662"/>
      <c r="F91" s="662"/>
      <c r="G91" s="662"/>
      <c r="H91" s="662"/>
      <c r="I91" s="662"/>
      <c r="J91" s="663"/>
      <c r="K91" s="663"/>
      <c r="L91" s="663"/>
    </row>
    <row r="92" spans="2:12" s="539" customFormat="1" ht="12">
      <c r="B92" s="533"/>
      <c r="C92" s="683"/>
      <c r="D92" s="683"/>
      <c r="E92" s="662"/>
      <c r="F92" s="662"/>
      <c r="G92" s="662"/>
      <c r="H92" s="662"/>
      <c r="I92" s="662"/>
      <c r="J92" s="663"/>
      <c r="K92" s="663"/>
      <c r="L92" s="663"/>
    </row>
    <row r="93" spans="2:12" s="539" customFormat="1" ht="12">
      <c r="B93" s="533"/>
      <c r="C93" s="683"/>
      <c r="D93" s="683"/>
      <c r="E93" s="662"/>
      <c r="F93" s="662"/>
      <c r="G93" s="662"/>
      <c r="H93" s="662"/>
      <c r="I93" s="662"/>
      <c r="J93" s="663"/>
      <c r="K93" s="663"/>
      <c r="L93" s="663"/>
    </row>
    <row r="94" spans="2:12" s="539" customFormat="1" ht="12">
      <c r="B94" s="533"/>
      <c r="C94" s="683"/>
      <c r="D94" s="683"/>
      <c r="E94" s="662"/>
      <c r="F94" s="662"/>
      <c r="G94" s="662"/>
      <c r="H94" s="662"/>
      <c r="I94" s="662"/>
      <c r="J94" s="663"/>
      <c r="K94" s="663"/>
      <c r="L94" s="663"/>
    </row>
    <row r="95" spans="2:12" s="539" customFormat="1" ht="12">
      <c r="B95" s="533"/>
      <c r="C95" s="683"/>
      <c r="D95" s="683"/>
      <c r="E95" s="662"/>
      <c r="F95" s="662"/>
      <c r="G95" s="662"/>
      <c r="H95" s="662"/>
      <c r="I95" s="662"/>
      <c r="J95" s="663"/>
      <c r="K95" s="663"/>
      <c r="L95" s="663"/>
    </row>
    <row r="96" spans="2:12" s="539" customFormat="1" ht="12">
      <c r="B96" s="533"/>
      <c r="C96" s="683"/>
      <c r="D96" s="683"/>
      <c r="E96" s="662"/>
      <c r="F96" s="662"/>
      <c r="G96" s="662"/>
      <c r="H96" s="662"/>
      <c r="I96" s="662"/>
      <c r="J96" s="663"/>
      <c r="K96" s="663"/>
      <c r="L96" s="663"/>
    </row>
    <row r="97" spans="2:12" s="539" customFormat="1" ht="12">
      <c r="B97" s="533"/>
      <c r="C97" s="683"/>
      <c r="D97" s="683"/>
      <c r="E97" s="662"/>
      <c r="F97" s="662"/>
      <c r="G97" s="662"/>
      <c r="H97" s="662"/>
      <c r="I97" s="662"/>
      <c r="J97" s="663"/>
      <c r="K97" s="663"/>
      <c r="L97" s="663"/>
    </row>
    <row r="98" spans="2:12" s="539" customFormat="1" ht="12">
      <c r="B98" s="533"/>
      <c r="C98" s="683"/>
      <c r="D98" s="683"/>
      <c r="E98" s="662"/>
      <c r="F98" s="662"/>
      <c r="G98" s="662"/>
      <c r="H98" s="662"/>
      <c r="I98" s="662"/>
      <c r="J98" s="663"/>
      <c r="K98" s="663"/>
      <c r="L98" s="663"/>
    </row>
    <row r="99" spans="2:12" s="539" customFormat="1" ht="12">
      <c r="B99" s="533"/>
      <c r="C99" s="683"/>
      <c r="D99" s="683"/>
      <c r="E99" s="662"/>
      <c r="F99" s="662"/>
      <c r="G99" s="662"/>
      <c r="H99" s="662"/>
      <c r="I99" s="662"/>
      <c r="J99" s="663"/>
      <c r="K99" s="663"/>
      <c r="L99" s="663"/>
    </row>
    <row r="100" spans="2:12" s="539" customFormat="1" ht="12">
      <c r="B100" s="533"/>
      <c r="C100" s="683"/>
      <c r="D100" s="683"/>
      <c r="E100" s="662"/>
      <c r="F100" s="662"/>
      <c r="G100" s="662"/>
      <c r="H100" s="662"/>
      <c r="I100" s="662"/>
      <c r="J100" s="663"/>
      <c r="K100" s="663"/>
      <c r="L100" s="663"/>
    </row>
    <row r="101" spans="2:12" s="539" customFormat="1" ht="12">
      <c r="B101" s="533"/>
      <c r="E101" s="684"/>
      <c r="F101" s="684"/>
      <c r="G101" s="684"/>
      <c r="H101" s="684"/>
      <c r="I101" s="684"/>
      <c r="J101" s="685"/>
      <c r="K101" s="685"/>
      <c r="L101" s="685"/>
    </row>
    <row r="102" spans="2:12" s="539" customFormat="1" ht="12">
      <c r="B102" s="533"/>
      <c r="E102" s="684"/>
      <c r="F102" s="684"/>
      <c r="G102" s="684"/>
      <c r="H102" s="684"/>
      <c r="I102" s="684"/>
      <c r="J102" s="685"/>
      <c r="K102" s="685"/>
      <c r="L102" s="685"/>
    </row>
    <row r="103" spans="2:12" s="539" customFormat="1" ht="12">
      <c r="B103" s="533"/>
      <c r="E103" s="684"/>
      <c r="F103" s="684"/>
      <c r="G103" s="684"/>
      <c r="H103" s="684"/>
      <c r="I103" s="684"/>
      <c r="J103" s="685"/>
      <c r="K103" s="685"/>
      <c r="L103" s="685"/>
    </row>
    <row r="104" spans="2:12" s="539" customFormat="1" ht="12">
      <c r="B104" s="533"/>
      <c r="E104" s="684"/>
      <c r="F104" s="684"/>
      <c r="G104" s="684"/>
      <c r="H104" s="684"/>
      <c r="I104" s="684"/>
      <c r="J104" s="685"/>
      <c r="K104" s="685"/>
      <c r="L104" s="685"/>
    </row>
    <row r="105" spans="2:12" s="539" customFormat="1" ht="12">
      <c r="B105" s="533"/>
      <c r="E105" s="684"/>
      <c r="F105" s="684"/>
      <c r="G105" s="684"/>
      <c r="H105" s="684"/>
      <c r="I105" s="684"/>
      <c r="J105" s="685"/>
      <c r="K105" s="685"/>
      <c r="L105" s="685"/>
    </row>
    <row r="106" spans="2:12" s="539" customFormat="1" ht="12">
      <c r="B106" s="533"/>
      <c r="E106" s="684"/>
      <c r="F106" s="684"/>
      <c r="G106" s="684"/>
      <c r="H106" s="684"/>
      <c r="I106" s="684"/>
      <c r="J106" s="685"/>
      <c r="K106" s="685"/>
      <c r="L106" s="685"/>
    </row>
    <row r="107" spans="2:12" s="539" customFormat="1" ht="12">
      <c r="B107" s="533"/>
      <c r="E107" s="684"/>
      <c r="F107" s="684"/>
      <c r="G107" s="684"/>
      <c r="H107" s="684"/>
      <c r="I107" s="684"/>
      <c r="J107" s="685"/>
      <c r="K107" s="685"/>
      <c r="L107" s="685"/>
    </row>
    <row r="108" spans="2:12" s="539" customFormat="1" ht="12">
      <c r="B108" s="533"/>
      <c r="E108" s="684"/>
      <c r="F108" s="684"/>
      <c r="G108" s="684"/>
      <c r="H108" s="684"/>
      <c r="I108" s="684"/>
      <c r="J108" s="685"/>
      <c r="K108" s="685"/>
      <c r="L108" s="685"/>
    </row>
    <row r="109" spans="2:12" s="539" customFormat="1" ht="12">
      <c r="B109" s="533"/>
      <c r="E109" s="684"/>
      <c r="F109" s="684"/>
      <c r="G109" s="684"/>
      <c r="H109" s="684"/>
      <c r="I109" s="684"/>
      <c r="J109" s="685"/>
      <c r="K109" s="685"/>
      <c r="L109" s="685"/>
    </row>
    <row r="110" spans="2:12" s="539" customFormat="1" ht="12">
      <c r="B110" s="533"/>
      <c r="E110" s="684"/>
      <c r="F110" s="684"/>
      <c r="G110" s="684"/>
      <c r="H110" s="684"/>
      <c r="I110" s="684"/>
      <c r="J110" s="685"/>
      <c r="K110" s="685"/>
      <c r="L110" s="685"/>
    </row>
    <row r="111" spans="2:12" s="539" customFormat="1" ht="12">
      <c r="B111" s="533"/>
      <c r="E111" s="684"/>
      <c r="F111" s="684"/>
      <c r="G111" s="684"/>
      <c r="H111" s="684"/>
      <c r="I111" s="684"/>
      <c r="J111" s="685"/>
      <c r="K111" s="685"/>
      <c r="L111" s="685"/>
    </row>
    <row r="112" spans="2:12" s="539" customFormat="1" ht="12">
      <c r="B112" s="533"/>
      <c r="E112" s="684"/>
      <c r="F112" s="684"/>
      <c r="G112" s="684"/>
      <c r="H112" s="684"/>
      <c r="I112" s="684"/>
      <c r="J112" s="685"/>
      <c r="K112" s="685"/>
      <c r="L112" s="685"/>
    </row>
    <row r="113" spans="2:12" s="539" customFormat="1" ht="12">
      <c r="B113" s="533"/>
      <c r="E113" s="684"/>
      <c r="F113" s="684"/>
      <c r="G113" s="684"/>
      <c r="H113" s="684"/>
      <c r="I113" s="684"/>
      <c r="J113" s="685"/>
      <c r="K113" s="685"/>
      <c r="L113" s="685"/>
    </row>
    <row r="114" spans="2:12" s="539" customFormat="1" ht="12">
      <c r="B114" s="533"/>
      <c r="E114" s="684"/>
      <c r="F114" s="684"/>
      <c r="G114" s="684"/>
      <c r="H114" s="684"/>
      <c r="I114" s="684"/>
      <c r="J114" s="685"/>
      <c r="K114" s="685"/>
      <c r="L114" s="685"/>
    </row>
    <row r="115" spans="2:12" s="539" customFormat="1" ht="12">
      <c r="B115" s="533"/>
      <c r="E115" s="684"/>
      <c r="F115" s="684"/>
      <c r="G115" s="684"/>
      <c r="H115" s="684"/>
      <c r="I115" s="684"/>
      <c r="J115" s="685"/>
      <c r="K115" s="685"/>
      <c r="L115" s="685"/>
    </row>
    <row r="116" spans="2:12" s="539" customFormat="1" ht="12">
      <c r="B116" s="533"/>
      <c r="E116" s="684"/>
      <c r="F116" s="684"/>
      <c r="G116" s="684"/>
      <c r="H116" s="684"/>
      <c r="I116" s="684"/>
      <c r="J116" s="685"/>
      <c r="K116" s="685"/>
      <c r="L116" s="685"/>
    </row>
    <row r="117" spans="2:12" s="539" customFormat="1" ht="12">
      <c r="B117" s="533"/>
      <c r="E117" s="684"/>
      <c r="F117" s="684"/>
      <c r="G117" s="684"/>
      <c r="H117" s="684"/>
      <c r="I117" s="684"/>
      <c r="J117" s="685"/>
      <c r="K117" s="685"/>
      <c r="L117" s="685"/>
    </row>
    <row r="118" spans="2:12" s="539" customFormat="1" ht="12">
      <c r="B118" s="533"/>
      <c r="E118" s="684"/>
      <c r="F118" s="684"/>
      <c r="G118" s="684"/>
      <c r="H118" s="684"/>
      <c r="I118" s="684"/>
      <c r="J118" s="685"/>
      <c r="K118" s="685"/>
      <c r="L118" s="685"/>
    </row>
    <row r="119" spans="2:12" s="539" customFormat="1" ht="12">
      <c r="B119" s="533"/>
      <c r="E119" s="684"/>
      <c r="F119" s="684"/>
      <c r="G119" s="684"/>
      <c r="H119" s="684"/>
      <c r="I119" s="684"/>
      <c r="J119" s="685"/>
      <c r="K119" s="685"/>
      <c r="L119" s="685"/>
    </row>
    <row r="120" spans="2:12" s="539" customFormat="1" ht="12">
      <c r="B120" s="533"/>
      <c r="E120" s="684"/>
      <c r="F120" s="684"/>
      <c r="G120" s="684"/>
      <c r="H120" s="684"/>
      <c r="I120" s="684"/>
      <c r="J120" s="685"/>
      <c r="K120" s="685"/>
      <c r="L120" s="685"/>
    </row>
    <row r="121" spans="2:12" s="539" customFormat="1" ht="12">
      <c r="B121" s="533"/>
      <c r="E121" s="684"/>
      <c r="F121" s="684"/>
      <c r="G121" s="684"/>
      <c r="H121" s="684"/>
      <c r="I121" s="684"/>
      <c r="J121" s="685"/>
      <c r="K121" s="685"/>
      <c r="L121" s="685"/>
    </row>
    <row r="122" spans="2:12" s="539" customFormat="1" ht="12">
      <c r="B122" s="533"/>
      <c r="E122" s="684"/>
      <c r="F122" s="684"/>
      <c r="G122" s="684"/>
      <c r="H122" s="684"/>
      <c r="I122" s="684"/>
      <c r="J122" s="685"/>
      <c r="K122" s="685"/>
      <c r="L122" s="685"/>
    </row>
    <row r="123" spans="2:12" s="539" customFormat="1" ht="12">
      <c r="B123" s="533"/>
      <c r="E123" s="684"/>
      <c r="F123" s="684"/>
      <c r="G123" s="684"/>
      <c r="H123" s="684"/>
      <c r="I123" s="684"/>
      <c r="J123" s="685"/>
      <c r="K123" s="685"/>
      <c r="L123" s="685"/>
    </row>
    <row r="124" spans="2:12" s="539" customFormat="1" ht="12">
      <c r="B124" s="533"/>
      <c r="E124" s="684"/>
      <c r="F124" s="684"/>
      <c r="G124" s="684"/>
      <c r="H124" s="684"/>
      <c r="I124" s="684"/>
      <c r="J124" s="685"/>
      <c r="K124" s="685"/>
      <c r="L124" s="685"/>
    </row>
    <row r="125" spans="2:12" s="539" customFormat="1" ht="12">
      <c r="B125" s="533"/>
      <c r="E125" s="684"/>
      <c r="F125" s="684"/>
      <c r="G125" s="684"/>
      <c r="H125" s="684"/>
      <c r="I125" s="684"/>
      <c r="J125" s="685"/>
      <c r="K125" s="685"/>
      <c r="L125" s="685"/>
    </row>
    <row r="126" spans="2:12" s="539" customFormat="1" ht="12">
      <c r="B126" s="533"/>
      <c r="E126" s="684"/>
      <c r="F126" s="684"/>
      <c r="G126" s="684"/>
      <c r="H126" s="684"/>
      <c r="I126" s="684"/>
      <c r="J126" s="685"/>
      <c r="K126" s="685"/>
      <c r="L126" s="685"/>
    </row>
    <row r="127" spans="2:12" s="539" customFormat="1" ht="12">
      <c r="B127" s="533"/>
      <c r="E127" s="684"/>
      <c r="F127" s="684"/>
      <c r="G127" s="684"/>
      <c r="H127" s="684"/>
      <c r="I127" s="684"/>
      <c r="J127" s="685"/>
      <c r="K127" s="685"/>
      <c r="L127" s="685"/>
    </row>
    <row r="128" spans="2:12" s="539" customFormat="1" ht="12">
      <c r="B128" s="533"/>
      <c r="E128" s="684"/>
      <c r="F128" s="684"/>
      <c r="G128" s="684"/>
      <c r="H128" s="684"/>
      <c r="I128" s="684"/>
      <c r="J128" s="685"/>
      <c r="K128" s="685"/>
      <c r="L128" s="685"/>
    </row>
    <row r="129" spans="2:12" s="539" customFormat="1" ht="12">
      <c r="B129" s="533"/>
      <c r="E129" s="684"/>
      <c r="F129" s="684"/>
      <c r="G129" s="684"/>
      <c r="H129" s="684"/>
      <c r="I129" s="684"/>
      <c r="J129" s="685"/>
      <c r="K129" s="685"/>
      <c r="L129" s="685"/>
    </row>
    <row r="130" spans="2:12" s="539" customFormat="1" ht="12">
      <c r="B130" s="533"/>
      <c r="E130" s="684"/>
      <c r="F130" s="684"/>
      <c r="G130" s="684"/>
      <c r="H130" s="684"/>
      <c r="I130" s="684"/>
      <c r="J130" s="685"/>
      <c r="K130" s="685"/>
      <c r="L130" s="685"/>
    </row>
    <row r="131" spans="2:12" s="539" customFormat="1" ht="12">
      <c r="B131" s="533"/>
      <c r="E131" s="684"/>
      <c r="F131" s="684"/>
      <c r="G131" s="684"/>
      <c r="H131" s="684"/>
      <c r="I131" s="684"/>
      <c r="J131" s="685"/>
      <c r="K131" s="685"/>
      <c r="L131" s="685"/>
    </row>
    <row r="132" spans="2:12" s="539" customFormat="1" ht="12">
      <c r="B132" s="533"/>
      <c r="E132" s="684"/>
      <c r="F132" s="684"/>
      <c r="G132" s="684"/>
      <c r="H132" s="684"/>
      <c r="I132" s="684"/>
      <c r="J132" s="685"/>
      <c r="K132" s="685"/>
      <c r="L132" s="685"/>
    </row>
    <row r="133" spans="2:12" s="539" customFormat="1" ht="12">
      <c r="B133" s="533"/>
      <c r="E133" s="684"/>
      <c r="F133" s="684"/>
      <c r="G133" s="684"/>
      <c r="H133" s="684"/>
      <c r="I133" s="684"/>
      <c r="J133" s="685"/>
      <c r="K133" s="685"/>
      <c r="L133" s="685"/>
    </row>
    <row r="134" spans="2:12" s="539" customFormat="1" ht="12">
      <c r="B134" s="533"/>
      <c r="E134" s="684"/>
      <c r="F134" s="684"/>
      <c r="G134" s="684"/>
      <c r="H134" s="684"/>
      <c r="I134" s="684"/>
      <c r="J134" s="685"/>
      <c r="K134" s="685"/>
      <c r="L134" s="685"/>
    </row>
    <row r="135" spans="2:12" s="539" customFormat="1" ht="12">
      <c r="B135" s="533"/>
      <c r="E135" s="684"/>
      <c r="F135" s="684"/>
      <c r="G135" s="684"/>
      <c r="H135" s="684"/>
      <c r="I135" s="684"/>
      <c r="J135" s="685"/>
      <c r="K135" s="685"/>
      <c r="L135" s="685"/>
    </row>
    <row r="136" spans="2:12" s="539" customFormat="1" ht="12">
      <c r="B136" s="533"/>
      <c r="E136" s="684"/>
      <c r="F136" s="684"/>
      <c r="G136" s="684"/>
      <c r="H136" s="684"/>
      <c r="I136" s="684"/>
      <c r="J136" s="685"/>
      <c r="K136" s="685"/>
      <c r="L136" s="685"/>
    </row>
    <row r="137" spans="2:12" s="539" customFormat="1" ht="12">
      <c r="B137" s="533"/>
      <c r="E137" s="684"/>
      <c r="F137" s="684"/>
      <c r="G137" s="684"/>
      <c r="H137" s="684"/>
      <c r="I137" s="684"/>
      <c r="J137" s="685"/>
      <c r="K137" s="685"/>
      <c r="L137" s="685"/>
    </row>
    <row r="138" spans="2:12" s="539" customFormat="1" ht="12">
      <c r="B138" s="533"/>
      <c r="E138" s="684"/>
      <c r="F138" s="684"/>
      <c r="G138" s="684"/>
      <c r="H138" s="684"/>
      <c r="I138" s="684"/>
      <c r="J138" s="685"/>
      <c r="K138" s="685"/>
      <c r="L138" s="685"/>
    </row>
    <row r="139" spans="2:12" s="539" customFormat="1" ht="12">
      <c r="B139" s="533"/>
      <c r="E139" s="684"/>
      <c r="F139" s="684"/>
      <c r="G139" s="684"/>
      <c r="H139" s="684"/>
      <c r="I139" s="684"/>
      <c r="J139" s="685"/>
      <c r="K139" s="685"/>
      <c r="L139" s="685"/>
    </row>
    <row r="140" spans="2:12" s="539" customFormat="1" ht="12">
      <c r="B140" s="533"/>
      <c r="E140" s="684"/>
      <c r="F140" s="684"/>
      <c r="G140" s="684"/>
      <c r="H140" s="684"/>
      <c r="I140" s="684"/>
      <c r="J140" s="685"/>
      <c r="K140" s="685"/>
      <c r="L140" s="685"/>
    </row>
    <row r="141" spans="2:12" s="539" customFormat="1" ht="12">
      <c r="B141" s="533"/>
      <c r="E141" s="684"/>
      <c r="F141" s="684"/>
      <c r="G141" s="684"/>
      <c r="H141" s="684"/>
      <c r="I141" s="684"/>
      <c r="J141" s="685"/>
      <c r="K141" s="685"/>
      <c r="L141" s="685"/>
    </row>
    <row r="142" spans="2:12" s="539" customFormat="1" ht="12">
      <c r="B142" s="533"/>
      <c r="E142" s="684"/>
      <c r="F142" s="684"/>
      <c r="G142" s="684"/>
      <c r="H142" s="684"/>
      <c r="I142" s="684"/>
      <c r="J142" s="685"/>
      <c r="K142" s="685"/>
      <c r="L142" s="685"/>
    </row>
    <row r="143" spans="2:12" s="539" customFormat="1" ht="12">
      <c r="B143" s="533"/>
      <c r="E143" s="684"/>
      <c r="F143" s="684"/>
      <c r="G143" s="684"/>
      <c r="H143" s="684"/>
      <c r="I143" s="684"/>
      <c r="J143" s="685"/>
      <c r="K143" s="685"/>
      <c r="L143" s="685"/>
    </row>
    <row r="144" spans="2:12" s="539" customFormat="1" ht="12">
      <c r="B144" s="533"/>
      <c r="E144" s="684"/>
      <c r="F144" s="684"/>
      <c r="G144" s="684"/>
      <c r="H144" s="684"/>
      <c r="I144" s="684"/>
      <c r="J144" s="685"/>
      <c r="K144" s="685"/>
      <c r="L144" s="685"/>
    </row>
    <row r="145" spans="2:12" s="539" customFormat="1" ht="12">
      <c r="B145" s="533"/>
      <c r="E145" s="684"/>
      <c r="F145" s="684"/>
      <c r="G145" s="684"/>
      <c r="H145" s="684"/>
      <c r="I145" s="684"/>
      <c r="J145" s="685"/>
      <c r="K145" s="685"/>
      <c r="L145" s="685"/>
    </row>
    <row r="146" spans="2:12" s="539" customFormat="1" ht="12">
      <c r="B146" s="533"/>
      <c r="E146" s="684"/>
      <c r="F146" s="684"/>
      <c r="G146" s="684"/>
      <c r="H146" s="684"/>
      <c r="I146" s="684"/>
      <c r="J146" s="685"/>
      <c r="K146" s="685"/>
      <c r="L146" s="685"/>
    </row>
    <row r="147" spans="2:12" s="539" customFormat="1" ht="12">
      <c r="B147" s="533"/>
      <c r="E147" s="684"/>
      <c r="F147" s="684"/>
      <c r="G147" s="684"/>
      <c r="H147" s="684"/>
      <c r="I147" s="684"/>
      <c r="J147" s="685"/>
      <c r="K147" s="685"/>
      <c r="L147" s="685"/>
    </row>
    <row r="148" spans="2:12" s="539" customFormat="1" ht="12">
      <c r="B148" s="533"/>
      <c r="E148" s="684"/>
      <c r="F148" s="684"/>
      <c r="G148" s="684"/>
      <c r="H148" s="684"/>
      <c r="I148" s="684"/>
      <c r="J148" s="685"/>
      <c r="K148" s="685"/>
      <c r="L148" s="685"/>
    </row>
    <row r="149" spans="2:12" s="539" customFormat="1" ht="12">
      <c r="B149" s="533"/>
      <c r="E149" s="684"/>
      <c r="F149" s="684"/>
      <c r="G149" s="684"/>
      <c r="H149" s="684"/>
      <c r="I149" s="684"/>
      <c r="J149" s="685"/>
      <c r="K149" s="685"/>
      <c r="L149" s="685"/>
    </row>
    <row r="150" spans="2:12" s="539" customFormat="1" ht="12">
      <c r="B150" s="533"/>
      <c r="E150" s="684"/>
      <c r="F150" s="684"/>
      <c r="G150" s="684"/>
      <c r="H150" s="684"/>
      <c r="I150" s="684"/>
      <c r="J150" s="685"/>
      <c r="K150" s="685"/>
      <c r="L150" s="685"/>
    </row>
    <row r="151" spans="2:12" s="539" customFormat="1" ht="12">
      <c r="B151" s="533"/>
      <c r="E151" s="684"/>
      <c r="F151" s="684"/>
      <c r="G151" s="684"/>
      <c r="H151" s="684"/>
      <c r="I151" s="684"/>
      <c r="J151" s="685"/>
      <c r="K151" s="685"/>
      <c r="L151" s="685"/>
    </row>
    <row r="152" spans="2:12" s="539" customFormat="1" ht="12">
      <c r="B152" s="533"/>
      <c r="E152" s="684"/>
      <c r="F152" s="684"/>
      <c r="G152" s="684"/>
      <c r="H152" s="684"/>
      <c r="I152" s="684"/>
      <c r="J152" s="685"/>
      <c r="K152" s="685"/>
      <c r="L152" s="685"/>
    </row>
    <row r="153" spans="2:12" s="539" customFormat="1" ht="12">
      <c r="B153" s="533"/>
      <c r="E153" s="684"/>
      <c r="F153" s="684"/>
      <c r="G153" s="684"/>
      <c r="H153" s="684"/>
      <c r="I153" s="684"/>
      <c r="J153" s="685"/>
      <c r="K153" s="685"/>
      <c r="L153" s="685"/>
    </row>
    <row r="154" spans="2:12" s="539" customFormat="1" ht="12">
      <c r="B154" s="533"/>
      <c r="E154" s="684"/>
      <c r="F154" s="684"/>
      <c r="G154" s="684"/>
      <c r="H154" s="684"/>
      <c r="I154" s="684"/>
      <c r="J154" s="685"/>
      <c r="K154" s="685"/>
      <c r="L154" s="685"/>
    </row>
    <row r="155" spans="2:12" s="539" customFormat="1" ht="12">
      <c r="B155" s="533"/>
      <c r="E155" s="684"/>
      <c r="F155" s="684"/>
      <c r="G155" s="684"/>
      <c r="H155" s="684"/>
      <c r="I155" s="684"/>
      <c r="J155" s="685"/>
      <c r="K155" s="685"/>
      <c r="L155" s="685"/>
    </row>
    <row r="156" spans="2:12" s="539" customFormat="1" ht="12">
      <c r="B156" s="533"/>
      <c r="E156" s="684"/>
      <c r="F156" s="684"/>
      <c r="G156" s="684"/>
      <c r="H156" s="684"/>
      <c r="I156" s="684"/>
      <c r="J156" s="685"/>
      <c r="K156" s="685"/>
      <c r="L156" s="685"/>
    </row>
    <row r="157" spans="2:12" s="539" customFormat="1" ht="12">
      <c r="B157" s="533"/>
      <c r="E157" s="684"/>
      <c r="F157" s="684"/>
      <c r="G157" s="684"/>
      <c r="H157" s="684"/>
      <c r="I157" s="684"/>
      <c r="J157" s="685"/>
      <c r="K157" s="685"/>
      <c r="L157" s="685"/>
    </row>
    <row r="158" spans="2:12" s="539" customFormat="1" ht="12">
      <c r="B158" s="533"/>
      <c r="E158" s="684"/>
      <c r="F158" s="684"/>
      <c r="G158" s="684"/>
      <c r="H158" s="684"/>
      <c r="I158" s="684"/>
      <c r="J158" s="685"/>
      <c r="K158" s="685"/>
      <c r="L158" s="685"/>
    </row>
  </sheetData>
  <sheetProtection algorithmName="SHA-512" hashValue="L49ldunhizungbw5Edo1UWqQpgyxZbeJbS44XmfEGIdqgZ8rh/gxtC4o0gEgCCXLgqGbhYCNg0JqYB1WkSs0kw==" saltValue="idGGt2B20eU/lvm1+wuoOA==" spinCount="100000" sheet="1" objects="1" scenarios="1"/>
  <mergeCells count="9">
    <mergeCell ref="C1:E1"/>
    <mergeCell ref="C2:H2"/>
    <mergeCell ref="C3:H3"/>
    <mergeCell ref="J3:K3"/>
    <mergeCell ref="C4:H4"/>
    <mergeCell ref="C14:C15"/>
    <mergeCell ref="E14:F14"/>
    <mergeCell ref="G14:H14"/>
    <mergeCell ref="K14:L14"/>
  </mergeCells>
  <printOptions horizontalCentered="1"/>
  <pageMargins left="0.708325" right="0.3935138888888889" top="0.6296222222222222" bottom="0.708325" header="0.11805416666666664" footer="0.3541625"/>
  <pageSetup horizontalDpi="600" verticalDpi="600" orientation="portrait" paperSize="9" r:id="rId3"/>
  <headerFooter>
    <oddHeader>&amp;L&amp;I&amp;9T-SERVIS   Jiří Nešněra_x000D_549 41  ČERVENÝ KOSTELEC_x000D_Nerudova 1310&amp;R&amp;I&amp;9&amp;D</oddHeader>
    <oddFooter>&amp;L&amp;I&amp;9IČ:40132391_x000D_DIČ: CZ6402162118&amp;C&amp;I&amp;9tel.:491462122_x000D_     602323388&amp;R&amp;I&amp;9Strana č. &amp;P_x000D_t-servis@wo.cz</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1]!Zmiz_Klepnout">
                <anchor moveWithCells="1" sizeWithCells="1">
                  <from>
                    <xdr:col>7</xdr:col>
                    <xdr:colOff>563880</xdr:colOff>
                    <xdr:row>0</xdr:row>
                    <xdr:rowOff>22860</xdr:rowOff>
                  </from>
                  <to>
                    <xdr:col>7</xdr:col>
                    <xdr:colOff>769620</xdr:colOff>
                    <xdr:row>0</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911"/>
  <sheetViews>
    <sheetView showGridLines="0" workbookViewId="0" topLeftCell="A1">
      <selection activeCell="Y17" sqref="Y16:Y1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79"/>
      <c r="M2" s="279"/>
      <c r="N2" s="279"/>
      <c r="O2" s="279"/>
      <c r="P2" s="279"/>
      <c r="Q2" s="279"/>
      <c r="R2" s="279"/>
      <c r="S2" s="279"/>
      <c r="T2" s="279"/>
      <c r="U2" s="279"/>
      <c r="V2" s="279"/>
      <c r="AT2" s="18" t="s">
        <v>81</v>
      </c>
    </row>
    <row r="3" spans="2:46" ht="6.9" customHeight="1">
      <c r="B3" s="19"/>
      <c r="C3" s="20"/>
      <c r="D3" s="20"/>
      <c r="E3" s="20"/>
      <c r="F3" s="20"/>
      <c r="G3" s="20"/>
      <c r="H3" s="20"/>
      <c r="I3" s="20"/>
      <c r="J3" s="20"/>
      <c r="K3" s="20"/>
      <c r="L3" s="21"/>
      <c r="AT3" s="18" t="s">
        <v>82</v>
      </c>
    </row>
    <row r="4" spans="2:46" ht="24.9" customHeight="1">
      <c r="B4" s="21"/>
      <c r="D4" s="22" t="s">
        <v>87</v>
      </c>
      <c r="L4" s="21"/>
      <c r="M4" s="86" t="s">
        <v>10</v>
      </c>
      <c r="AT4" s="18" t="s">
        <v>4</v>
      </c>
    </row>
    <row r="5" spans="2:12" ht="6.9" customHeight="1">
      <c r="B5" s="21"/>
      <c r="L5" s="21"/>
    </row>
    <row r="6" spans="2:12" ht="12" customHeight="1">
      <c r="B6" s="21"/>
      <c r="D6" s="28" t="s">
        <v>16</v>
      </c>
      <c r="L6" s="21"/>
    </row>
    <row r="7" spans="2:12" ht="16.5" customHeight="1">
      <c r="B7" s="21"/>
      <c r="E7" s="312" t="str">
        <f>'Rekapitulace stavby'!K6</f>
        <v>Nástavba učebny multimédií SPŠel-it Dobruška</v>
      </c>
      <c r="F7" s="313"/>
      <c r="G7" s="313"/>
      <c r="H7" s="313"/>
      <c r="L7" s="21"/>
    </row>
    <row r="8" spans="2:12" s="1" customFormat="1" ht="12" customHeight="1">
      <c r="B8" s="33"/>
      <c r="D8" s="28" t="s">
        <v>88</v>
      </c>
      <c r="L8" s="33"/>
    </row>
    <row r="9" spans="2:12" s="1" customFormat="1" ht="16.5" customHeight="1">
      <c r="B9" s="33"/>
      <c r="E9" s="294" t="s">
        <v>89</v>
      </c>
      <c r="F9" s="314"/>
      <c r="G9" s="314"/>
      <c r="H9" s="314"/>
      <c r="L9" s="33"/>
    </row>
    <row r="10" spans="2:12" s="1" customFormat="1" ht="10.2">
      <c r="B10" s="33"/>
      <c r="L10" s="33"/>
    </row>
    <row r="11" spans="2:12" s="1" customFormat="1" ht="12" customHeight="1">
      <c r="B11" s="33"/>
      <c r="D11" s="28" t="s">
        <v>18</v>
      </c>
      <c r="F11" s="26" t="s">
        <v>19</v>
      </c>
      <c r="I11" s="28" t="s">
        <v>20</v>
      </c>
      <c r="J11" s="26" t="s">
        <v>19</v>
      </c>
      <c r="L11" s="33"/>
    </row>
    <row r="12" spans="2:12" s="1" customFormat="1" ht="12" customHeight="1">
      <c r="B12" s="33"/>
      <c r="D12" s="28" t="s">
        <v>21</v>
      </c>
      <c r="F12" s="26" t="s">
        <v>22</v>
      </c>
      <c r="I12" s="28" t="s">
        <v>23</v>
      </c>
      <c r="J12" s="50" t="str">
        <f>'Rekapitulace stavby'!AN8</f>
        <v>9. 4. 2024</v>
      </c>
      <c r="L12" s="33"/>
    </row>
    <row r="13" spans="2:12" s="1" customFormat="1" ht="10.8" customHeight="1">
      <c r="B13" s="33"/>
      <c r="L13" s="33"/>
    </row>
    <row r="14" spans="2:12" s="1" customFormat="1" ht="12" customHeight="1">
      <c r="B14" s="33"/>
      <c r="D14" s="28" t="s">
        <v>25</v>
      </c>
      <c r="I14" s="28" t="s">
        <v>26</v>
      </c>
      <c r="J14" s="26" t="s">
        <v>19</v>
      </c>
      <c r="L14" s="33"/>
    </row>
    <row r="15" spans="2:12" s="1" customFormat="1" ht="18" customHeight="1">
      <c r="B15" s="33"/>
      <c r="E15" s="26" t="s">
        <v>27</v>
      </c>
      <c r="I15" s="28" t="s">
        <v>28</v>
      </c>
      <c r="J15" s="26" t="s">
        <v>19</v>
      </c>
      <c r="L15" s="33"/>
    </row>
    <row r="16" spans="2:12" s="1" customFormat="1" ht="6.9" customHeight="1">
      <c r="B16" s="33"/>
      <c r="L16" s="33"/>
    </row>
    <row r="17" spans="2:12" s="1" customFormat="1" ht="12" customHeight="1">
      <c r="B17" s="33"/>
      <c r="D17" s="28" t="s">
        <v>29</v>
      </c>
      <c r="I17" s="28" t="s">
        <v>26</v>
      </c>
      <c r="J17" s="29" t="str">
        <f>'Rekapitulace stavby'!AN13</f>
        <v>Vyplň údaj</v>
      </c>
      <c r="L17" s="33"/>
    </row>
    <row r="18" spans="2:12" s="1" customFormat="1" ht="18" customHeight="1">
      <c r="B18" s="33"/>
      <c r="E18" s="315" t="str">
        <f>'Rekapitulace stavby'!E14</f>
        <v>Vyplň údaj</v>
      </c>
      <c r="F18" s="278"/>
      <c r="G18" s="278"/>
      <c r="H18" s="278"/>
      <c r="I18" s="28" t="s">
        <v>28</v>
      </c>
      <c r="J18" s="29" t="str">
        <f>'Rekapitulace stavby'!AN14</f>
        <v>Vyplň údaj</v>
      </c>
      <c r="L18" s="33"/>
    </row>
    <row r="19" spans="2:12" s="1" customFormat="1" ht="6.9" customHeight="1">
      <c r="B19" s="33"/>
      <c r="L19" s="33"/>
    </row>
    <row r="20" spans="2:12" s="1" customFormat="1" ht="12" customHeight="1">
      <c r="B20" s="33"/>
      <c r="D20" s="28" t="s">
        <v>31</v>
      </c>
      <c r="I20" s="28" t="s">
        <v>26</v>
      </c>
      <c r="J20" s="26" t="s">
        <v>19</v>
      </c>
      <c r="L20" s="33"/>
    </row>
    <row r="21" spans="2:12" s="1" customFormat="1" ht="18" customHeight="1">
      <c r="B21" s="33"/>
      <c r="E21" s="26" t="s">
        <v>32</v>
      </c>
      <c r="I21" s="28" t="s">
        <v>28</v>
      </c>
      <c r="J21" s="26" t="s">
        <v>19</v>
      </c>
      <c r="L21" s="33"/>
    </row>
    <row r="22" spans="2:12" s="1" customFormat="1" ht="6.9" customHeight="1">
      <c r="B22" s="33"/>
      <c r="L22" s="33"/>
    </row>
    <row r="23" spans="2:12" s="1" customFormat="1" ht="12" customHeight="1">
      <c r="B23" s="33"/>
      <c r="D23" s="28" t="s">
        <v>34</v>
      </c>
      <c r="I23" s="28" t="s">
        <v>26</v>
      </c>
      <c r="J23" s="26" t="s">
        <v>19</v>
      </c>
      <c r="L23" s="33"/>
    </row>
    <row r="24" spans="2:12" s="1" customFormat="1" ht="18" customHeight="1">
      <c r="B24" s="33"/>
      <c r="E24" s="26" t="s">
        <v>35</v>
      </c>
      <c r="I24" s="28" t="s">
        <v>28</v>
      </c>
      <c r="J24" s="26" t="s">
        <v>19</v>
      </c>
      <c r="L24" s="33"/>
    </row>
    <row r="25" spans="2:12" s="1" customFormat="1" ht="6.9" customHeight="1">
      <c r="B25" s="33"/>
      <c r="L25" s="33"/>
    </row>
    <row r="26" spans="2:12" s="1" customFormat="1" ht="12" customHeight="1">
      <c r="B26" s="33"/>
      <c r="D26" s="28" t="s">
        <v>36</v>
      </c>
      <c r="L26" s="33"/>
    </row>
    <row r="27" spans="2:12" s="7" customFormat="1" ht="16.5" customHeight="1">
      <c r="B27" s="87"/>
      <c r="E27" s="283" t="s">
        <v>19</v>
      </c>
      <c r="F27" s="283"/>
      <c r="G27" s="283"/>
      <c r="H27" s="283"/>
      <c r="L27" s="87"/>
    </row>
    <row r="28" spans="2:12" s="1" customFormat="1" ht="6.9" customHeight="1">
      <c r="B28" s="33"/>
      <c r="L28" s="33"/>
    </row>
    <row r="29" spans="2:12" s="1" customFormat="1" ht="6.9" customHeight="1">
      <c r="B29" s="33"/>
      <c r="D29" s="51"/>
      <c r="E29" s="51"/>
      <c r="F29" s="51"/>
      <c r="G29" s="51"/>
      <c r="H29" s="51"/>
      <c r="I29" s="51"/>
      <c r="J29" s="51"/>
      <c r="K29" s="51"/>
      <c r="L29" s="33"/>
    </row>
    <row r="30" spans="2:12" s="1" customFormat="1" ht="25.35" customHeight="1">
      <c r="B30" s="33"/>
      <c r="D30" s="88" t="s">
        <v>38</v>
      </c>
      <c r="J30" s="64">
        <f>ROUND(J111,2)</f>
        <v>0</v>
      </c>
      <c r="L30" s="33"/>
    </row>
    <row r="31" spans="2:12" s="1" customFormat="1" ht="6.9" customHeight="1">
      <c r="B31" s="33"/>
      <c r="D31" s="51"/>
      <c r="E31" s="51"/>
      <c r="F31" s="51"/>
      <c r="G31" s="51"/>
      <c r="H31" s="51"/>
      <c r="I31" s="51"/>
      <c r="J31" s="51"/>
      <c r="K31" s="51"/>
      <c r="L31" s="33"/>
    </row>
    <row r="32" spans="2:12" s="1" customFormat="1" ht="14.4" customHeight="1">
      <c r="B32" s="33"/>
      <c r="F32" s="36" t="s">
        <v>40</v>
      </c>
      <c r="I32" s="36" t="s">
        <v>39</v>
      </c>
      <c r="J32" s="36" t="s">
        <v>41</v>
      </c>
      <c r="L32" s="33"/>
    </row>
    <row r="33" spans="2:12" s="1" customFormat="1" ht="14.4" customHeight="1">
      <c r="B33" s="33"/>
      <c r="D33" s="53" t="s">
        <v>42</v>
      </c>
      <c r="E33" s="28" t="s">
        <v>43</v>
      </c>
      <c r="F33" s="89">
        <f>ROUND((SUM(BE111:BE910)),2)</f>
        <v>0</v>
      </c>
      <c r="I33" s="90">
        <v>0.21</v>
      </c>
      <c r="J33" s="89">
        <f>ROUND(((SUM(BE111:BE910))*I33),2)</f>
        <v>0</v>
      </c>
      <c r="L33" s="33"/>
    </row>
    <row r="34" spans="2:12" s="1" customFormat="1" ht="14.4" customHeight="1">
      <c r="B34" s="33"/>
      <c r="E34" s="28" t="s">
        <v>44</v>
      </c>
      <c r="F34" s="89">
        <f>ROUND((SUM(BF111:BF910)),2)</f>
        <v>0</v>
      </c>
      <c r="I34" s="90">
        <v>0.12</v>
      </c>
      <c r="J34" s="89">
        <f>ROUND(((SUM(BF111:BF910))*I34),2)</f>
        <v>0</v>
      </c>
      <c r="L34" s="33"/>
    </row>
    <row r="35" spans="2:12" s="1" customFormat="1" ht="14.4" customHeight="1" hidden="1">
      <c r="B35" s="33"/>
      <c r="E35" s="28" t="s">
        <v>45</v>
      </c>
      <c r="F35" s="89">
        <f>ROUND((SUM(BG111:BG910)),2)</f>
        <v>0</v>
      </c>
      <c r="I35" s="90">
        <v>0.21</v>
      </c>
      <c r="J35" s="89">
        <f>0</f>
        <v>0</v>
      </c>
      <c r="L35" s="33"/>
    </row>
    <row r="36" spans="2:12" s="1" customFormat="1" ht="14.4" customHeight="1" hidden="1">
      <c r="B36" s="33"/>
      <c r="E36" s="28" t="s">
        <v>46</v>
      </c>
      <c r="F36" s="89">
        <f>ROUND((SUM(BH111:BH910)),2)</f>
        <v>0</v>
      </c>
      <c r="I36" s="90">
        <v>0.12</v>
      </c>
      <c r="J36" s="89">
        <f>0</f>
        <v>0</v>
      </c>
      <c r="L36" s="33"/>
    </row>
    <row r="37" spans="2:12" s="1" customFormat="1" ht="14.4" customHeight="1" hidden="1">
      <c r="B37" s="33"/>
      <c r="E37" s="28" t="s">
        <v>47</v>
      </c>
      <c r="F37" s="89">
        <f>ROUND((SUM(BI111:BI910)),2)</f>
        <v>0</v>
      </c>
      <c r="I37" s="90">
        <v>0</v>
      </c>
      <c r="J37" s="89">
        <f>0</f>
        <v>0</v>
      </c>
      <c r="L37" s="33"/>
    </row>
    <row r="38" spans="2:12" s="1" customFormat="1" ht="6.9" customHeight="1">
      <c r="B38" s="33"/>
      <c r="L38" s="33"/>
    </row>
    <row r="39" spans="2:12" s="1" customFormat="1" ht="25.35" customHeight="1">
      <c r="B39" s="33"/>
      <c r="C39" s="91"/>
      <c r="D39" s="92" t="s">
        <v>48</v>
      </c>
      <c r="E39" s="55"/>
      <c r="F39" s="55"/>
      <c r="G39" s="93" t="s">
        <v>49</v>
      </c>
      <c r="H39" s="94" t="s">
        <v>50</v>
      </c>
      <c r="I39" s="55"/>
      <c r="J39" s="95">
        <f>SUM(J30:J37)</f>
        <v>0</v>
      </c>
      <c r="K39" s="96"/>
      <c r="L39" s="33"/>
    </row>
    <row r="40" spans="2:12" s="1" customFormat="1" ht="14.4" customHeight="1">
      <c r="B40" s="42"/>
      <c r="C40" s="43"/>
      <c r="D40" s="43"/>
      <c r="E40" s="43"/>
      <c r="F40" s="43"/>
      <c r="G40" s="43"/>
      <c r="H40" s="43"/>
      <c r="I40" s="43"/>
      <c r="J40" s="43"/>
      <c r="K40" s="43"/>
      <c r="L40" s="33"/>
    </row>
    <row r="44" spans="2:12" s="1" customFormat="1" ht="6.9" customHeight="1">
      <c r="B44" s="44"/>
      <c r="C44" s="45"/>
      <c r="D44" s="45"/>
      <c r="E44" s="45"/>
      <c r="F44" s="45"/>
      <c r="G44" s="45"/>
      <c r="H44" s="45"/>
      <c r="I44" s="45"/>
      <c r="J44" s="45"/>
      <c r="K44" s="45"/>
      <c r="L44" s="33"/>
    </row>
    <row r="45" spans="2:12" s="1" customFormat="1" ht="24.9" customHeight="1">
      <c r="B45" s="33"/>
      <c r="C45" s="22" t="s">
        <v>90</v>
      </c>
      <c r="L45" s="33"/>
    </row>
    <row r="46" spans="2:12" s="1" customFormat="1" ht="6.9" customHeight="1">
      <c r="B46" s="33"/>
      <c r="L46" s="33"/>
    </row>
    <row r="47" spans="2:12" s="1" customFormat="1" ht="12" customHeight="1">
      <c r="B47" s="33"/>
      <c r="C47" s="28" t="s">
        <v>16</v>
      </c>
      <c r="L47" s="33"/>
    </row>
    <row r="48" spans="2:12" s="1" customFormat="1" ht="16.5" customHeight="1">
      <c r="B48" s="33"/>
      <c r="E48" s="312" t="str">
        <f>E7</f>
        <v>Nástavba učebny multimédií SPŠel-it Dobruška</v>
      </c>
      <c r="F48" s="313"/>
      <c r="G48" s="313"/>
      <c r="H48" s="313"/>
      <c r="L48" s="33"/>
    </row>
    <row r="49" spans="2:12" s="1" customFormat="1" ht="12" customHeight="1">
      <c r="B49" s="33"/>
      <c r="C49" s="28" t="s">
        <v>88</v>
      </c>
      <c r="L49" s="33"/>
    </row>
    <row r="50" spans="2:12" s="1" customFormat="1" ht="16.5" customHeight="1">
      <c r="B50" s="33"/>
      <c r="E50" s="294" t="str">
        <f>E9</f>
        <v>01 - Stavební a montážní práce</v>
      </c>
      <c r="F50" s="314"/>
      <c r="G50" s="314"/>
      <c r="H50" s="314"/>
      <c r="L50" s="33"/>
    </row>
    <row r="51" spans="2:12" s="1" customFormat="1" ht="6.9" customHeight="1">
      <c r="B51" s="33"/>
      <c r="L51" s="33"/>
    </row>
    <row r="52" spans="2:12" s="1" customFormat="1" ht="12" customHeight="1">
      <c r="B52" s="33"/>
      <c r="C52" s="28" t="s">
        <v>21</v>
      </c>
      <c r="F52" s="26" t="str">
        <f>F12</f>
        <v>Dobruška</v>
      </c>
      <c r="I52" s="28" t="s">
        <v>23</v>
      </c>
      <c r="J52" s="50" t="str">
        <f>IF(J12="","",J12)</f>
        <v>9. 4. 2024</v>
      </c>
      <c r="L52" s="33"/>
    </row>
    <row r="53" spans="2:12" s="1" customFormat="1" ht="6.9" customHeight="1">
      <c r="B53" s="33"/>
      <c r="L53" s="33"/>
    </row>
    <row r="54" spans="2:12" s="1" customFormat="1" ht="40.05" customHeight="1">
      <c r="B54" s="33"/>
      <c r="C54" s="28" t="s">
        <v>25</v>
      </c>
      <c r="F54" s="26" t="str">
        <f>E15</f>
        <v>SPŠel-it, ČS.Odboje 670, Dobruška</v>
      </c>
      <c r="I54" s="28" t="s">
        <v>31</v>
      </c>
      <c r="J54" s="31" t="str">
        <f>E21</f>
        <v>Atelier Tsunami sro, Palachova 1742, Náchod</v>
      </c>
      <c r="L54" s="33"/>
    </row>
    <row r="55" spans="2:12" s="1" customFormat="1" ht="15.15" customHeight="1">
      <c r="B55" s="33"/>
      <c r="C55" s="28" t="s">
        <v>29</v>
      </c>
      <c r="F55" s="26" t="str">
        <f>IF(E18="","",E18)</f>
        <v>Vyplň údaj</v>
      </c>
      <c r="I55" s="28" t="s">
        <v>34</v>
      </c>
      <c r="J55" s="31" t="str">
        <f>E24</f>
        <v>Ondřej Gerhart</v>
      </c>
      <c r="L55" s="33"/>
    </row>
    <row r="56" spans="2:12" s="1" customFormat="1" ht="10.35" customHeight="1">
      <c r="B56" s="33"/>
      <c r="L56" s="33"/>
    </row>
    <row r="57" spans="2:12" s="1" customFormat="1" ht="29.25" customHeight="1">
      <c r="B57" s="33"/>
      <c r="C57" s="97" t="s">
        <v>91</v>
      </c>
      <c r="D57" s="91"/>
      <c r="E57" s="91"/>
      <c r="F57" s="91"/>
      <c r="G57" s="91"/>
      <c r="H57" s="91"/>
      <c r="I57" s="91"/>
      <c r="J57" s="98" t="s">
        <v>92</v>
      </c>
      <c r="K57" s="91"/>
      <c r="L57" s="33"/>
    </row>
    <row r="58" spans="2:12" s="1" customFormat="1" ht="10.35" customHeight="1">
      <c r="B58" s="33"/>
      <c r="L58" s="33"/>
    </row>
    <row r="59" spans="2:47" s="1" customFormat="1" ht="22.8" customHeight="1">
      <c r="B59" s="33"/>
      <c r="C59" s="99" t="s">
        <v>70</v>
      </c>
      <c r="J59" s="64">
        <f>J111</f>
        <v>0</v>
      </c>
      <c r="L59" s="33"/>
      <c r="AU59" s="18" t="s">
        <v>93</v>
      </c>
    </row>
    <row r="60" spans="2:12" s="8" customFormat="1" ht="24.9" customHeight="1">
      <c r="B60" s="100"/>
      <c r="D60" s="101" t="s">
        <v>94</v>
      </c>
      <c r="E60" s="102"/>
      <c r="F60" s="102"/>
      <c r="G60" s="102"/>
      <c r="H60" s="102"/>
      <c r="I60" s="102"/>
      <c r="J60" s="103">
        <f>J112</f>
        <v>0</v>
      </c>
      <c r="L60" s="100"/>
    </row>
    <row r="61" spans="2:12" s="9" customFormat="1" ht="19.95" customHeight="1">
      <c r="B61" s="104"/>
      <c r="D61" s="105" t="s">
        <v>95</v>
      </c>
      <c r="E61" s="106"/>
      <c r="F61" s="106"/>
      <c r="G61" s="106"/>
      <c r="H61" s="106"/>
      <c r="I61" s="106"/>
      <c r="J61" s="107">
        <f>J113</f>
        <v>0</v>
      </c>
      <c r="L61" s="104"/>
    </row>
    <row r="62" spans="2:12" s="9" customFormat="1" ht="19.95" customHeight="1">
      <c r="B62" s="104"/>
      <c r="D62" s="105" t="s">
        <v>96</v>
      </c>
      <c r="E62" s="106"/>
      <c r="F62" s="106"/>
      <c r="G62" s="106"/>
      <c r="H62" s="106"/>
      <c r="I62" s="106"/>
      <c r="J62" s="107">
        <f>J143</f>
        <v>0</v>
      </c>
      <c r="L62" s="104"/>
    </row>
    <row r="63" spans="2:12" s="9" customFormat="1" ht="19.95" customHeight="1">
      <c r="B63" s="104"/>
      <c r="D63" s="105" t="s">
        <v>97</v>
      </c>
      <c r="E63" s="106"/>
      <c r="F63" s="106"/>
      <c r="G63" s="106"/>
      <c r="H63" s="106"/>
      <c r="I63" s="106"/>
      <c r="J63" s="107">
        <f>J200</f>
        <v>0</v>
      </c>
      <c r="L63" s="104"/>
    </row>
    <row r="64" spans="2:12" s="9" customFormat="1" ht="19.95" customHeight="1">
      <c r="B64" s="104"/>
      <c r="D64" s="105" t="s">
        <v>98</v>
      </c>
      <c r="E64" s="106"/>
      <c r="F64" s="106"/>
      <c r="G64" s="106"/>
      <c r="H64" s="106"/>
      <c r="I64" s="106"/>
      <c r="J64" s="107">
        <f>J211</f>
        <v>0</v>
      </c>
      <c r="L64" s="104"/>
    </row>
    <row r="65" spans="2:12" s="9" customFormat="1" ht="19.95" customHeight="1">
      <c r="B65" s="104"/>
      <c r="D65" s="105" t="s">
        <v>99</v>
      </c>
      <c r="E65" s="106"/>
      <c r="F65" s="106"/>
      <c r="G65" s="106"/>
      <c r="H65" s="106"/>
      <c r="I65" s="106"/>
      <c r="J65" s="107">
        <f>J275</f>
        <v>0</v>
      </c>
      <c r="L65" s="104"/>
    </row>
    <row r="66" spans="2:12" s="9" customFormat="1" ht="19.95" customHeight="1">
      <c r="B66" s="104"/>
      <c r="D66" s="105" t="s">
        <v>100</v>
      </c>
      <c r="E66" s="106"/>
      <c r="F66" s="106"/>
      <c r="G66" s="106"/>
      <c r="H66" s="106"/>
      <c r="I66" s="106"/>
      <c r="J66" s="107">
        <f>J309</f>
        <v>0</v>
      </c>
      <c r="L66" s="104"/>
    </row>
    <row r="67" spans="2:12" s="9" customFormat="1" ht="19.95" customHeight="1">
      <c r="B67" s="104"/>
      <c r="D67" s="105" t="s">
        <v>101</v>
      </c>
      <c r="E67" s="106"/>
      <c r="F67" s="106"/>
      <c r="G67" s="106"/>
      <c r="H67" s="106"/>
      <c r="I67" s="106"/>
      <c r="J67" s="107">
        <f>J341</f>
        <v>0</v>
      </c>
      <c r="L67" s="104"/>
    </row>
    <row r="68" spans="2:12" s="9" customFormat="1" ht="19.95" customHeight="1">
      <c r="B68" s="104"/>
      <c r="D68" s="105" t="s">
        <v>102</v>
      </c>
      <c r="E68" s="106"/>
      <c r="F68" s="106"/>
      <c r="G68" s="106"/>
      <c r="H68" s="106"/>
      <c r="I68" s="106"/>
      <c r="J68" s="107">
        <f>J415</f>
        <v>0</v>
      </c>
      <c r="L68" s="104"/>
    </row>
    <row r="69" spans="2:12" s="9" customFormat="1" ht="19.95" customHeight="1">
      <c r="B69" s="104"/>
      <c r="D69" s="105" t="s">
        <v>103</v>
      </c>
      <c r="E69" s="106"/>
      <c r="F69" s="106"/>
      <c r="G69" s="106"/>
      <c r="H69" s="106"/>
      <c r="I69" s="106"/>
      <c r="J69" s="107">
        <f>J439</f>
        <v>0</v>
      </c>
      <c r="L69" s="104"/>
    </row>
    <row r="70" spans="2:12" s="9" customFormat="1" ht="19.95" customHeight="1">
      <c r="B70" s="104"/>
      <c r="D70" s="105" t="s">
        <v>104</v>
      </c>
      <c r="E70" s="106"/>
      <c r="F70" s="106"/>
      <c r="G70" s="106"/>
      <c r="H70" s="106"/>
      <c r="I70" s="106"/>
      <c r="J70" s="107">
        <f>J561</f>
        <v>0</v>
      </c>
      <c r="L70" s="104"/>
    </row>
    <row r="71" spans="2:12" s="9" customFormat="1" ht="19.95" customHeight="1">
      <c r="B71" s="104"/>
      <c r="D71" s="105" t="s">
        <v>105</v>
      </c>
      <c r="E71" s="106"/>
      <c r="F71" s="106"/>
      <c r="G71" s="106"/>
      <c r="H71" s="106"/>
      <c r="I71" s="106"/>
      <c r="J71" s="107">
        <f>J588</f>
        <v>0</v>
      </c>
      <c r="L71" s="104"/>
    </row>
    <row r="72" spans="2:12" s="8" customFormat="1" ht="24.9" customHeight="1">
      <c r="B72" s="100"/>
      <c r="D72" s="101" t="s">
        <v>106</v>
      </c>
      <c r="E72" s="102"/>
      <c r="F72" s="102"/>
      <c r="G72" s="102"/>
      <c r="H72" s="102"/>
      <c r="I72" s="102"/>
      <c r="J72" s="103">
        <f>J592</f>
        <v>0</v>
      </c>
      <c r="L72" s="100"/>
    </row>
    <row r="73" spans="2:12" s="9" customFormat="1" ht="19.95" customHeight="1">
      <c r="B73" s="104"/>
      <c r="D73" s="105" t="s">
        <v>107</v>
      </c>
      <c r="E73" s="106"/>
      <c r="F73" s="106"/>
      <c r="G73" s="106"/>
      <c r="H73" s="106"/>
      <c r="I73" s="106"/>
      <c r="J73" s="107">
        <f>J593</f>
        <v>0</v>
      </c>
      <c r="L73" s="104"/>
    </row>
    <row r="74" spans="2:12" s="9" customFormat="1" ht="19.95" customHeight="1">
      <c r="B74" s="104"/>
      <c r="D74" s="105" t="s">
        <v>108</v>
      </c>
      <c r="E74" s="106"/>
      <c r="F74" s="106"/>
      <c r="G74" s="106"/>
      <c r="H74" s="106"/>
      <c r="I74" s="106"/>
      <c r="J74" s="107">
        <f>J604</f>
        <v>0</v>
      </c>
      <c r="L74" s="104"/>
    </row>
    <row r="75" spans="2:12" s="9" customFormat="1" ht="19.95" customHeight="1">
      <c r="B75" s="104"/>
      <c r="D75" s="105" t="s">
        <v>109</v>
      </c>
      <c r="E75" s="106"/>
      <c r="F75" s="106"/>
      <c r="G75" s="106"/>
      <c r="H75" s="106"/>
      <c r="I75" s="106"/>
      <c r="J75" s="107">
        <f>J615</f>
        <v>0</v>
      </c>
      <c r="L75" s="104"/>
    </row>
    <row r="76" spans="2:12" s="9" customFormat="1" ht="19.95" customHeight="1">
      <c r="B76" s="104"/>
      <c r="D76" s="105" t="s">
        <v>110</v>
      </c>
      <c r="E76" s="106"/>
      <c r="F76" s="106"/>
      <c r="G76" s="106"/>
      <c r="H76" s="106"/>
      <c r="I76" s="106"/>
      <c r="J76" s="107">
        <f>J618</f>
        <v>0</v>
      </c>
      <c r="L76" s="104"/>
    </row>
    <row r="77" spans="2:12" s="9" customFormat="1" ht="19.95" customHeight="1">
      <c r="B77" s="104"/>
      <c r="D77" s="105" t="s">
        <v>111</v>
      </c>
      <c r="E77" s="106"/>
      <c r="F77" s="106"/>
      <c r="G77" s="106"/>
      <c r="H77" s="106"/>
      <c r="I77" s="106"/>
      <c r="J77" s="107">
        <f>J621</f>
        <v>0</v>
      </c>
      <c r="L77" s="104"/>
    </row>
    <row r="78" spans="2:12" s="9" customFormat="1" ht="19.95" customHeight="1">
      <c r="B78" s="104"/>
      <c r="D78" s="105" t="s">
        <v>112</v>
      </c>
      <c r="E78" s="106"/>
      <c r="F78" s="106"/>
      <c r="G78" s="106"/>
      <c r="H78" s="106"/>
      <c r="I78" s="106"/>
      <c r="J78" s="107">
        <f>J636</f>
        <v>0</v>
      </c>
      <c r="L78" s="104"/>
    </row>
    <row r="79" spans="2:12" s="9" customFormat="1" ht="19.95" customHeight="1">
      <c r="B79" s="104"/>
      <c r="D79" s="105" t="s">
        <v>113</v>
      </c>
      <c r="E79" s="106"/>
      <c r="F79" s="106"/>
      <c r="G79" s="106"/>
      <c r="H79" s="106"/>
      <c r="I79" s="106"/>
      <c r="J79" s="107">
        <f>J697</f>
        <v>0</v>
      </c>
      <c r="L79" s="104"/>
    </row>
    <row r="80" spans="2:12" s="9" customFormat="1" ht="19.95" customHeight="1">
      <c r="B80" s="104"/>
      <c r="D80" s="105" t="s">
        <v>114</v>
      </c>
      <c r="E80" s="106"/>
      <c r="F80" s="106"/>
      <c r="G80" s="106"/>
      <c r="H80" s="106"/>
      <c r="I80" s="106"/>
      <c r="J80" s="107">
        <f>J732</f>
        <v>0</v>
      </c>
      <c r="L80" s="104"/>
    </row>
    <row r="81" spans="2:12" s="9" customFormat="1" ht="19.95" customHeight="1">
      <c r="B81" s="104"/>
      <c r="D81" s="105" t="s">
        <v>115</v>
      </c>
      <c r="E81" s="106"/>
      <c r="F81" s="106"/>
      <c r="G81" s="106"/>
      <c r="H81" s="106"/>
      <c r="I81" s="106"/>
      <c r="J81" s="107">
        <f>J772</f>
        <v>0</v>
      </c>
      <c r="L81" s="104"/>
    </row>
    <row r="82" spans="2:12" s="9" customFormat="1" ht="19.95" customHeight="1">
      <c r="B82" s="104"/>
      <c r="D82" s="105" t="s">
        <v>116</v>
      </c>
      <c r="E82" s="106"/>
      <c r="F82" s="106"/>
      <c r="G82" s="106"/>
      <c r="H82" s="106"/>
      <c r="I82" s="106"/>
      <c r="J82" s="107">
        <f>J782</f>
        <v>0</v>
      </c>
      <c r="L82" s="104"/>
    </row>
    <row r="83" spans="2:12" s="9" customFormat="1" ht="19.95" customHeight="1">
      <c r="B83" s="104"/>
      <c r="D83" s="105" t="s">
        <v>117</v>
      </c>
      <c r="E83" s="106"/>
      <c r="F83" s="106"/>
      <c r="G83" s="106"/>
      <c r="H83" s="106"/>
      <c r="I83" s="106"/>
      <c r="J83" s="107">
        <f>J790</f>
        <v>0</v>
      </c>
      <c r="L83" s="104"/>
    </row>
    <row r="84" spans="2:12" s="9" customFormat="1" ht="19.95" customHeight="1">
      <c r="B84" s="104"/>
      <c r="D84" s="105" t="s">
        <v>118</v>
      </c>
      <c r="E84" s="106"/>
      <c r="F84" s="106"/>
      <c r="G84" s="106"/>
      <c r="H84" s="106"/>
      <c r="I84" s="106"/>
      <c r="J84" s="107">
        <f>J817</f>
        <v>0</v>
      </c>
      <c r="L84" s="104"/>
    </row>
    <row r="85" spans="2:12" s="9" customFormat="1" ht="19.95" customHeight="1">
      <c r="B85" s="104"/>
      <c r="D85" s="105" t="s">
        <v>119</v>
      </c>
      <c r="E85" s="106"/>
      <c r="F85" s="106"/>
      <c r="G85" s="106"/>
      <c r="H85" s="106"/>
      <c r="I85" s="106"/>
      <c r="J85" s="107">
        <f>J838</f>
        <v>0</v>
      </c>
      <c r="L85" s="104"/>
    </row>
    <row r="86" spans="2:12" s="9" customFormat="1" ht="19.95" customHeight="1">
      <c r="B86" s="104"/>
      <c r="D86" s="105" t="s">
        <v>120</v>
      </c>
      <c r="E86" s="106"/>
      <c r="F86" s="106"/>
      <c r="G86" s="106"/>
      <c r="H86" s="106"/>
      <c r="I86" s="106"/>
      <c r="J86" s="107">
        <f>J849</f>
        <v>0</v>
      </c>
      <c r="L86" s="104"/>
    </row>
    <row r="87" spans="2:12" s="9" customFormat="1" ht="19.95" customHeight="1">
      <c r="B87" s="104"/>
      <c r="D87" s="105" t="s">
        <v>121</v>
      </c>
      <c r="E87" s="106"/>
      <c r="F87" s="106"/>
      <c r="G87" s="106"/>
      <c r="H87" s="106"/>
      <c r="I87" s="106"/>
      <c r="J87" s="107">
        <f>J886</f>
        <v>0</v>
      </c>
      <c r="L87" s="104"/>
    </row>
    <row r="88" spans="2:12" s="8" customFormat="1" ht="24.9" customHeight="1">
      <c r="B88" s="100"/>
      <c r="D88" s="101" t="s">
        <v>122</v>
      </c>
      <c r="E88" s="102"/>
      <c r="F88" s="102"/>
      <c r="G88" s="102"/>
      <c r="H88" s="102"/>
      <c r="I88" s="102"/>
      <c r="J88" s="103">
        <f>J892</f>
        <v>0</v>
      </c>
      <c r="L88" s="100"/>
    </row>
    <row r="89" spans="2:12" s="9" customFormat="1" ht="19.95" customHeight="1">
      <c r="B89" s="104"/>
      <c r="D89" s="105" t="s">
        <v>123</v>
      </c>
      <c r="E89" s="106"/>
      <c r="F89" s="106"/>
      <c r="G89" s="106"/>
      <c r="H89" s="106"/>
      <c r="I89" s="106"/>
      <c r="J89" s="107">
        <f>J893</f>
        <v>0</v>
      </c>
      <c r="L89" s="104"/>
    </row>
    <row r="90" spans="2:12" s="9" customFormat="1" ht="19.95" customHeight="1">
      <c r="B90" s="104"/>
      <c r="D90" s="105" t="s">
        <v>124</v>
      </c>
      <c r="E90" s="106"/>
      <c r="F90" s="106"/>
      <c r="G90" s="106"/>
      <c r="H90" s="106"/>
      <c r="I90" s="106"/>
      <c r="J90" s="107">
        <f>J896</f>
        <v>0</v>
      </c>
      <c r="L90" s="104"/>
    </row>
    <row r="91" spans="2:12" s="9" customFormat="1" ht="19.95" customHeight="1">
      <c r="B91" s="104"/>
      <c r="D91" s="105" t="s">
        <v>125</v>
      </c>
      <c r="E91" s="106"/>
      <c r="F91" s="106"/>
      <c r="G91" s="106"/>
      <c r="H91" s="106"/>
      <c r="I91" s="106"/>
      <c r="J91" s="107">
        <f>J901</f>
        <v>0</v>
      </c>
      <c r="L91" s="104"/>
    </row>
    <row r="92" spans="2:12" s="1" customFormat="1" ht="21.75" customHeight="1">
      <c r="B92" s="33"/>
      <c r="L92" s="33"/>
    </row>
    <row r="93" spans="2:12" s="1" customFormat="1" ht="6.9" customHeight="1">
      <c r="B93" s="42"/>
      <c r="C93" s="43"/>
      <c r="D93" s="43"/>
      <c r="E93" s="43"/>
      <c r="F93" s="43"/>
      <c r="G93" s="43"/>
      <c r="H93" s="43"/>
      <c r="I93" s="43"/>
      <c r="J93" s="43"/>
      <c r="K93" s="43"/>
      <c r="L93" s="33"/>
    </row>
    <row r="97" spans="2:12" s="1" customFormat="1" ht="6.9" customHeight="1">
      <c r="B97" s="44"/>
      <c r="C97" s="45"/>
      <c r="D97" s="45"/>
      <c r="E97" s="45"/>
      <c r="F97" s="45"/>
      <c r="G97" s="45"/>
      <c r="H97" s="45"/>
      <c r="I97" s="45"/>
      <c r="J97" s="45"/>
      <c r="K97" s="45"/>
      <c r="L97" s="33"/>
    </row>
    <row r="98" spans="2:12" s="1" customFormat="1" ht="24.9" customHeight="1">
      <c r="B98" s="33"/>
      <c r="C98" s="22" t="s">
        <v>126</v>
      </c>
      <c r="L98" s="33"/>
    </row>
    <row r="99" spans="2:12" s="1" customFormat="1" ht="6.9" customHeight="1">
      <c r="B99" s="33"/>
      <c r="L99" s="33"/>
    </row>
    <row r="100" spans="2:12" s="1" customFormat="1" ht="12" customHeight="1">
      <c r="B100" s="33"/>
      <c r="C100" s="28" t="s">
        <v>16</v>
      </c>
      <c r="L100" s="33"/>
    </row>
    <row r="101" spans="2:12" s="1" customFormat="1" ht="16.5" customHeight="1">
      <c r="B101" s="33"/>
      <c r="E101" s="312" t="str">
        <f>E7</f>
        <v>Nástavba učebny multimédií SPŠel-it Dobruška</v>
      </c>
      <c r="F101" s="313"/>
      <c r="G101" s="313"/>
      <c r="H101" s="313"/>
      <c r="L101" s="33"/>
    </row>
    <row r="102" spans="2:12" s="1" customFormat="1" ht="12" customHeight="1">
      <c r="B102" s="33"/>
      <c r="C102" s="28" t="s">
        <v>88</v>
      </c>
      <c r="L102" s="33"/>
    </row>
    <row r="103" spans="2:12" s="1" customFormat="1" ht="16.5" customHeight="1">
      <c r="B103" s="33"/>
      <c r="E103" s="294" t="str">
        <f>E9</f>
        <v>01 - Stavební a montážní práce</v>
      </c>
      <c r="F103" s="314"/>
      <c r="G103" s="314"/>
      <c r="H103" s="314"/>
      <c r="L103" s="33"/>
    </row>
    <row r="104" spans="2:12" s="1" customFormat="1" ht="6.9" customHeight="1">
      <c r="B104" s="33"/>
      <c r="L104" s="33"/>
    </row>
    <row r="105" spans="2:12" s="1" customFormat="1" ht="12" customHeight="1">
      <c r="B105" s="33"/>
      <c r="C105" s="28" t="s">
        <v>21</v>
      </c>
      <c r="F105" s="26" t="str">
        <f>F12</f>
        <v>Dobruška</v>
      </c>
      <c r="I105" s="28" t="s">
        <v>23</v>
      </c>
      <c r="J105" s="50" t="str">
        <f>IF(J12="","",J12)</f>
        <v>9. 4. 2024</v>
      </c>
      <c r="L105" s="33"/>
    </row>
    <row r="106" spans="2:12" s="1" customFormat="1" ht="6.9" customHeight="1">
      <c r="B106" s="33"/>
      <c r="L106" s="33"/>
    </row>
    <row r="107" spans="2:12" s="1" customFormat="1" ht="40.05" customHeight="1">
      <c r="B107" s="33"/>
      <c r="C107" s="28" t="s">
        <v>25</v>
      </c>
      <c r="F107" s="26" t="str">
        <f>E15</f>
        <v>SPŠel-it, ČS.Odboje 670, Dobruška</v>
      </c>
      <c r="I107" s="28" t="s">
        <v>31</v>
      </c>
      <c r="J107" s="31" t="str">
        <f>E21</f>
        <v>Atelier Tsunami sro, Palachova 1742, Náchod</v>
      </c>
      <c r="L107" s="33"/>
    </row>
    <row r="108" spans="2:12" s="1" customFormat="1" ht="15.15" customHeight="1">
      <c r="B108" s="33"/>
      <c r="C108" s="28" t="s">
        <v>29</v>
      </c>
      <c r="F108" s="26" t="str">
        <f>IF(E18="","",E18)</f>
        <v>Vyplň údaj</v>
      </c>
      <c r="I108" s="28" t="s">
        <v>34</v>
      </c>
      <c r="J108" s="31" t="str">
        <f>E24</f>
        <v>Ondřej Gerhart</v>
      </c>
      <c r="L108" s="33"/>
    </row>
    <row r="109" spans="2:12" s="1" customFormat="1" ht="10.35" customHeight="1">
      <c r="B109" s="33"/>
      <c r="L109" s="33"/>
    </row>
    <row r="110" spans="2:20" s="10" customFormat="1" ht="29.25" customHeight="1">
      <c r="B110" s="108"/>
      <c r="C110" s="109" t="s">
        <v>127</v>
      </c>
      <c r="D110" s="110" t="s">
        <v>57</v>
      </c>
      <c r="E110" s="110" t="s">
        <v>53</v>
      </c>
      <c r="F110" s="110" t="s">
        <v>54</v>
      </c>
      <c r="G110" s="110" t="s">
        <v>128</v>
      </c>
      <c r="H110" s="110" t="s">
        <v>129</v>
      </c>
      <c r="I110" s="110" t="s">
        <v>130</v>
      </c>
      <c r="J110" s="110" t="s">
        <v>92</v>
      </c>
      <c r="K110" s="111" t="s">
        <v>131</v>
      </c>
      <c r="L110" s="108"/>
      <c r="M110" s="57" t="s">
        <v>19</v>
      </c>
      <c r="N110" s="58" t="s">
        <v>42</v>
      </c>
      <c r="O110" s="58" t="s">
        <v>132</v>
      </c>
      <c r="P110" s="58" t="s">
        <v>133</v>
      </c>
      <c r="Q110" s="58" t="s">
        <v>134</v>
      </c>
      <c r="R110" s="58" t="s">
        <v>135</v>
      </c>
      <c r="S110" s="58" t="s">
        <v>136</v>
      </c>
      <c r="T110" s="59" t="s">
        <v>137</v>
      </c>
    </row>
    <row r="111" spans="2:63" s="1" customFormat="1" ht="22.8" customHeight="1">
      <c r="B111" s="33"/>
      <c r="C111" s="62" t="s">
        <v>138</v>
      </c>
      <c r="J111" s="112">
        <f>BK111</f>
        <v>0</v>
      </c>
      <c r="L111" s="33"/>
      <c r="M111" s="60"/>
      <c r="N111" s="51"/>
      <c r="O111" s="51"/>
      <c r="P111" s="113">
        <f>P112+P592+P892</f>
        <v>0</v>
      </c>
      <c r="Q111" s="51"/>
      <c r="R111" s="113">
        <f>R112+R592+R892</f>
        <v>50.02795471</v>
      </c>
      <c r="S111" s="51"/>
      <c r="T111" s="114">
        <f>T112+T592+T892</f>
        <v>50.78597698999999</v>
      </c>
      <c r="AT111" s="18" t="s">
        <v>71</v>
      </c>
      <c r="AU111" s="18" t="s">
        <v>93</v>
      </c>
      <c r="BK111" s="115">
        <f>BK112+BK592+BK892</f>
        <v>0</v>
      </c>
    </row>
    <row r="112" spans="2:63" s="11" customFormat="1" ht="25.95" customHeight="1">
      <c r="B112" s="116"/>
      <c r="D112" s="117" t="s">
        <v>71</v>
      </c>
      <c r="E112" s="118" t="s">
        <v>139</v>
      </c>
      <c r="F112" s="118" t="s">
        <v>140</v>
      </c>
      <c r="I112" s="119"/>
      <c r="J112" s="120">
        <f>BK112</f>
        <v>0</v>
      </c>
      <c r="L112" s="116"/>
      <c r="M112" s="121"/>
      <c r="P112" s="122">
        <f>P113+P143+P200+P211+P275+P309+P341+P415+P439+P561+P588</f>
        <v>0</v>
      </c>
      <c r="R112" s="122">
        <f>R113+R143+R200+R211+R275+R309+R341+R415+R439+R561+R588</f>
        <v>42.84168203</v>
      </c>
      <c r="T112" s="123">
        <f>T113+T143+T200+T211+T275+T309+T341+T415+T439+T561+T588</f>
        <v>50.74579974999999</v>
      </c>
      <c r="AR112" s="117" t="s">
        <v>80</v>
      </c>
      <c r="AT112" s="124" t="s">
        <v>71</v>
      </c>
      <c r="AU112" s="124" t="s">
        <v>72</v>
      </c>
      <c r="AY112" s="117" t="s">
        <v>141</v>
      </c>
      <c r="BK112" s="125">
        <f>BK113+BK143+BK200+BK211+BK275+BK309+BK341+BK415+BK439+BK561+BK588</f>
        <v>0</v>
      </c>
    </row>
    <row r="113" spans="2:63" s="11" customFormat="1" ht="22.8" customHeight="1">
      <c r="B113" s="116"/>
      <c r="D113" s="117" t="s">
        <v>71</v>
      </c>
      <c r="E113" s="126" t="s">
        <v>142</v>
      </c>
      <c r="F113" s="126" t="s">
        <v>143</v>
      </c>
      <c r="I113" s="119"/>
      <c r="J113" s="127">
        <f>BK113</f>
        <v>0</v>
      </c>
      <c r="L113" s="116"/>
      <c r="M113" s="121"/>
      <c r="P113" s="122">
        <f>SUM(P114:P142)</f>
        <v>0</v>
      </c>
      <c r="R113" s="122">
        <f>SUM(R114:R142)</f>
        <v>7.93231698</v>
      </c>
      <c r="T113" s="123">
        <f>SUM(T114:T142)</f>
        <v>0</v>
      </c>
      <c r="AR113" s="117" t="s">
        <v>80</v>
      </c>
      <c r="AT113" s="124" t="s">
        <v>71</v>
      </c>
      <c r="AU113" s="124" t="s">
        <v>80</v>
      </c>
      <c r="AY113" s="117" t="s">
        <v>141</v>
      </c>
      <c r="BK113" s="125">
        <f>SUM(BK114:BK142)</f>
        <v>0</v>
      </c>
    </row>
    <row r="114" spans="2:65" s="1" customFormat="1" ht="24.15" customHeight="1">
      <c r="B114" s="33"/>
      <c r="C114" s="128" t="s">
        <v>80</v>
      </c>
      <c r="D114" s="128" t="s">
        <v>144</v>
      </c>
      <c r="E114" s="129" t="s">
        <v>145</v>
      </c>
      <c r="F114" s="130" t="s">
        <v>146</v>
      </c>
      <c r="G114" s="131" t="s">
        <v>147</v>
      </c>
      <c r="H114" s="132">
        <v>4.268</v>
      </c>
      <c r="I114" s="133"/>
      <c r="J114" s="134">
        <f>ROUND(I114*H114,2)</f>
        <v>0</v>
      </c>
      <c r="K114" s="130" t="s">
        <v>148</v>
      </c>
      <c r="L114" s="33"/>
      <c r="M114" s="135" t="s">
        <v>19</v>
      </c>
      <c r="N114" s="136" t="s">
        <v>43</v>
      </c>
      <c r="P114" s="137">
        <f>O114*H114</f>
        <v>0</v>
      </c>
      <c r="Q114" s="137">
        <v>0.2738</v>
      </c>
      <c r="R114" s="137">
        <f>Q114*H114</f>
        <v>1.1685784</v>
      </c>
      <c r="S114" s="137">
        <v>0</v>
      </c>
      <c r="T114" s="138">
        <f>S114*H114</f>
        <v>0</v>
      </c>
      <c r="AR114" s="139" t="s">
        <v>149</v>
      </c>
      <c r="AT114" s="139" t="s">
        <v>144</v>
      </c>
      <c r="AU114" s="139" t="s">
        <v>82</v>
      </c>
      <c r="AY114" s="18" t="s">
        <v>141</v>
      </c>
      <c r="BE114" s="140">
        <f>IF(N114="základní",J114,0)</f>
        <v>0</v>
      </c>
      <c r="BF114" s="140">
        <f>IF(N114="snížená",J114,0)</f>
        <v>0</v>
      </c>
      <c r="BG114" s="140">
        <f>IF(N114="zákl. přenesená",J114,0)</f>
        <v>0</v>
      </c>
      <c r="BH114" s="140">
        <f>IF(N114="sníž. přenesená",J114,0)</f>
        <v>0</v>
      </c>
      <c r="BI114" s="140">
        <f>IF(N114="nulová",J114,0)</f>
        <v>0</v>
      </c>
      <c r="BJ114" s="18" t="s">
        <v>80</v>
      </c>
      <c r="BK114" s="140">
        <f>ROUND(I114*H114,2)</f>
        <v>0</v>
      </c>
      <c r="BL114" s="18" t="s">
        <v>149</v>
      </c>
      <c r="BM114" s="139" t="s">
        <v>150</v>
      </c>
    </row>
    <row r="115" spans="2:47" s="1" customFormat="1" ht="19.2">
      <c r="B115" s="33"/>
      <c r="D115" s="141" t="s">
        <v>151</v>
      </c>
      <c r="F115" s="142" t="s">
        <v>152</v>
      </c>
      <c r="I115" s="143"/>
      <c r="L115" s="33"/>
      <c r="M115" s="144"/>
      <c r="T115" s="54"/>
      <c r="AT115" s="18" t="s">
        <v>151</v>
      </c>
      <c r="AU115" s="18" t="s">
        <v>82</v>
      </c>
    </row>
    <row r="116" spans="2:47" s="1" customFormat="1" ht="10.2">
      <c r="B116" s="33"/>
      <c r="D116" s="145" t="s">
        <v>153</v>
      </c>
      <c r="F116" s="146" t="s">
        <v>154</v>
      </c>
      <c r="I116" s="143"/>
      <c r="L116" s="33"/>
      <c r="M116" s="144"/>
      <c r="T116" s="54"/>
      <c r="AT116" s="18" t="s">
        <v>153</v>
      </c>
      <c r="AU116" s="18" t="s">
        <v>82</v>
      </c>
    </row>
    <row r="117" spans="2:51" s="12" customFormat="1" ht="10.2">
      <c r="B117" s="147"/>
      <c r="D117" s="141" t="s">
        <v>155</v>
      </c>
      <c r="E117" s="148" t="s">
        <v>19</v>
      </c>
      <c r="F117" s="149" t="s">
        <v>156</v>
      </c>
      <c r="H117" s="150">
        <v>1.683</v>
      </c>
      <c r="I117" s="151"/>
      <c r="L117" s="147"/>
      <c r="M117" s="152"/>
      <c r="T117" s="153"/>
      <c r="AT117" s="148" t="s">
        <v>155</v>
      </c>
      <c r="AU117" s="148" t="s">
        <v>82</v>
      </c>
      <c r="AV117" s="12" t="s">
        <v>82</v>
      </c>
      <c r="AW117" s="12" t="s">
        <v>33</v>
      </c>
      <c r="AX117" s="12" t="s">
        <v>72</v>
      </c>
      <c r="AY117" s="148" t="s">
        <v>141</v>
      </c>
    </row>
    <row r="118" spans="2:51" s="12" customFormat="1" ht="10.2">
      <c r="B118" s="147"/>
      <c r="D118" s="141" t="s">
        <v>155</v>
      </c>
      <c r="E118" s="148" t="s">
        <v>19</v>
      </c>
      <c r="F118" s="149" t="s">
        <v>157</v>
      </c>
      <c r="H118" s="150">
        <v>2.585</v>
      </c>
      <c r="I118" s="151"/>
      <c r="L118" s="147"/>
      <c r="M118" s="152"/>
      <c r="T118" s="153"/>
      <c r="AT118" s="148" t="s">
        <v>155</v>
      </c>
      <c r="AU118" s="148" t="s">
        <v>82</v>
      </c>
      <c r="AV118" s="12" t="s">
        <v>82</v>
      </c>
      <c r="AW118" s="12" t="s">
        <v>33</v>
      </c>
      <c r="AX118" s="12" t="s">
        <v>72</v>
      </c>
      <c r="AY118" s="148" t="s">
        <v>141</v>
      </c>
    </row>
    <row r="119" spans="2:51" s="13" customFormat="1" ht="10.2">
      <c r="B119" s="154"/>
      <c r="D119" s="141" t="s">
        <v>155</v>
      </c>
      <c r="E119" s="155" t="s">
        <v>19</v>
      </c>
      <c r="F119" s="156" t="s">
        <v>158</v>
      </c>
      <c r="H119" s="157">
        <v>4.268</v>
      </c>
      <c r="I119" s="158"/>
      <c r="L119" s="154"/>
      <c r="M119" s="159"/>
      <c r="T119" s="160"/>
      <c r="AT119" s="155" t="s">
        <v>155</v>
      </c>
      <c r="AU119" s="155" t="s">
        <v>82</v>
      </c>
      <c r="AV119" s="13" t="s">
        <v>149</v>
      </c>
      <c r="AW119" s="13" t="s">
        <v>33</v>
      </c>
      <c r="AX119" s="13" t="s">
        <v>80</v>
      </c>
      <c r="AY119" s="155" t="s">
        <v>141</v>
      </c>
    </row>
    <row r="120" spans="2:65" s="1" customFormat="1" ht="24.15" customHeight="1">
      <c r="B120" s="33"/>
      <c r="C120" s="128" t="s">
        <v>82</v>
      </c>
      <c r="D120" s="128" t="s">
        <v>144</v>
      </c>
      <c r="E120" s="129" t="s">
        <v>159</v>
      </c>
      <c r="F120" s="130" t="s">
        <v>160</v>
      </c>
      <c r="G120" s="131" t="s">
        <v>147</v>
      </c>
      <c r="H120" s="132">
        <v>7.875</v>
      </c>
      <c r="I120" s="133"/>
      <c r="J120" s="134">
        <f>ROUND(I120*H120,2)</f>
        <v>0</v>
      </c>
      <c r="K120" s="130" t="s">
        <v>19</v>
      </c>
      <c r="L120" s="33"/>
      <c r="M120" s="135" t="s">
        <v>19</v>
      </c>
      <c r="N120" s="136" t="s">
        <v>43</v>
      </c>
      <c r="P120" s="137">
        <f>O120*H120</f>
        <v>0</v>
      </c>
      <c r="Q120" s="137">
        <v>0.37</v>
      </c>
      <c r="R120" s="137">
        <f>Q120*H120</f>
        <v>2.91375</v>
      </c>
      <c r="S120" s="137">
        <v>0</v>
      </c>
      <c r="T120" s="138">
        <f>S120*H120</f>
        <v>0</v>
      </c>
      <c r="AR120" s="139" t="s">
        <v>149</v>
      </c>
      <c r="AT120" s="139" t="s">
        <v>144</v>
      </c>
      <c r="AU120" s="139" t="s">
        <v>82</v>
      </c>
      <c r="AY120" s="18" t="s">
        <v>141</v>
      </c>
      <c r="BE120" s="140">
        <f>IF(N120="základní",J120,0)</f>
        <v>0</v>
      </c>
      <c r="BF120" s="140">
        <f>IF(N120="snížená",J120,0)</f>
        <v>0</v>
      </c>
      <c r="BG120" s="140">
        <f>IF(N120="zákl. přenesená",J120,0)</f>
        <v>0</v>
      </c>
      <c r="BH120" s="140">
        <f>IF(N120="sníž. přenesená",J120,0)</f>
        <v>0</v>
      </c>
      <c r="BI120" s="140">
        <f>IF(N120="nulová",J120,0)</f>
        <v>0</v>
      </c>
      <c r="BJ120" s="18" t="s">
        <v>80</v>
      </c>
      <c r="BK120" s="140">
        <f>ROUND(I120*H120,2)</f>
        <v>0</v>
      </c>
      <c r="BL120" s="18" t="s">
        <v>149</v>
      </c>
      <c r="BM120" s="139" t="s">
        <v>161</v>
      </c>
    </row>
    <row r="121" spans="2:47" s="1" customFormat="1" ht="19.2">
      <c r="B121" s="33"/>
      <c r="D121" s="141" t="s">
        <v>151</v>
      </c>
      <c r="F121" s="142" t="s">
        <v>162</v>
      </c>
      <c r="I121" s="143"/>
      <c r="L121" s="33"/>
      <c r="M121" s="144"/>
      <c r="T121" s="54"/>
      <c r="AT121" s="18" t="s">
        <v>151</v>
      </c>
      <c r="AU121" s="18" t="s">
        <v>82</v>
      </c>
    </row>
    <row r="122" spans="2:51" s="12" customFormat="1" ht="10.2">
      <c r="B122" s="147"/>
      <c r="D122" s="141" t="s">
        <v>155</v>
      </c>
      <c r="E122" s="148" t="s">
        <v>19</v>
      </c>
      <c r="F122" s="149" t="s">
        <v>163</v>
      </c>
      <c r="H122" s="150">
        <v>7.875</v>
      </c>
      <c r="I122" s="151"/>
      <c r="L122" s="147"/>
      <c r="M122" s="152"/>
      <c r="T122" s="153"/>
      <c r="AT122" s="148" t="s">
        <v>155</v>
      </c>
      <c r="AU122" s="148" t="s">
        <v>82</v>
      </c>
      <c r="AV122" s="12" t="s">
        <v>82</v>
      </c>
      <c r="AW122" s="12" t="s">
        <v>33</v>
      </c>
      <c r="AX122" s="12" t="s">
        <v>80</v>
      </c>
      <c r="AY122" s="148" t="s">
        <v>141</v>
      </c>
    </row>
    <row r="123" spans="2:65" s="1" customFormat="1" ht="21.75" customHeight="1">
      <c r="B123" s="33"/>
      <c r="C123" s="128" t="s">
        <v>142</v>
      </c>
      <c r="D123" s="128" t="s">
        <v>144</v>
      </c>
      <c r="E123" s="129" t="s">
        <v>164</v>
      </c>
      <c r="F123" s="130" t="s">
        <v>165</v>
      </c>
      <c r="G123" s="131" t="s">
        <v>147</v>
      </c>
      <c r="H123" s="132">
        <v>9.75</v>
      </c>
      <c r="I123" s="133"/>
      <c r="J123" s="134">
        <f>ROUND(I123*H123,2)</f>
        <v>0</v>
      </c>
      <c r="K123" s="130" t="s">
        <v>148</v>
      </c>
      <c r="L123" s="33"/>
      <c r="M123" s="135" t="s">
        <v>19</v>
      </c>
      <c r="N123" s="136" t="s">
        <v>43</v>
      </c>
      <c r="P123" s="137">
        <f>O123*H123</f>
        <v>0</v>
      </c>
      <c r="Q123" s="137">
        <v>0.21245</v>
      </c>
      <c r="R123" s="137">
        <f>Q123*H123</f>
        <v>2.0713875</v>
      </c>
      <c r="S123" s="137">
        <v>0</v>
      </c>
      <c r="T123" s="138">
        <f>S123*H123</f>
        <v>0</v>
      </c>
      <c r="AR123" s="139" t="s">
        <v>149</v>
      </c>
      <c r="AT123" s="139" t="s">
        <v>144</v>
      </c>
      <c r="AU123" s="139" t="s">
        <v>82</v>
      </c>
      <c r="AY123" s="18" t="s">
        <v>141</v>
      </c>
      <c r="BE123" s="140">
        <f>IF(N123="základní",J123,0)</f>
        <v>0</v>
      </c>
      <c r="BF123" s="140">
        <f>IF(N123="snížená",J123,0)</f>
        <v>0</v>
      </c>
      <c r="BG123" s="140">
        <f>IF(N123="zákl. přenesená",J123,0)</f>
        <v>0</v>
      </c>
      <c r="BH123" s="140">
        <f>IF(N123="sníž. přenesená",J123,0)</f>
        <v>0</v>
      </c>
      <c r="BI123" s="140">
        <f>IF(N123="nulová",J123,0)</f>
        <v>0</v>
      </c>
      <c r="BJ123" s="18" t="s">
        <v>80</v>
      </c>
      <c r="BK123" s="140">
        <f>ROUND(I123*H123,2)</f>
        <v>0</v>
      </c>
      <c r="BL123" s="18" t="s">
        <v>149</v>
      </c>
      <c r="BM123" s="139" t="s">
        <v>166</v>
      </c>
    </row>
    <row r="124" spans="2:47" s="1" customFormat="1" ht="19.2">
      <c r="B124" s="33"/>
      <c r="D124" s="141" t="s">
        <v>151</v>
      </c>
      <c r="F124" s="142" t="s">
        <v>167</v>
      </c>
      <c r="I124" s="143"/>
      <c r="L124" s="33"/>
      <c r="M124" s="144"/>
      <c r="T124" s="54"/>
      <c r="AT124" s="18" t="s">
        <v>151</v>
      </c>
      <c r="AU124" s="18" t="s">
        <v>82</v>
      </c>
    </row>
    <row r="125" spans="2:47" s="1" customFormat="1" ht="10.2">
      <c r="B125" s="33"/>
      <c r="D125" s="145" t="s">
        <v>153</v>
      </c>
      <c r="F125" s="146" t="s">
        <v>168</v>
      </c>
      <c r="I125" s="143"/>
      <c r="L125" s="33"/>
      <c r="M125" s="144"/>
      <c r="T125" s="54"/>
      <c r="AT125" s="18" t="s">
        <v>153</v>
      </c>
      <c r="AU125" s="18" t="s">
        <v>82</v>
      </c>
    </row>
    <row r="126" spans="2:51" s="12" customFormat="1" ht="10.2">
      <c r="B126" s="147"/>
      <c r="D126" s="141" t="s">
        <v>155</v>
      </c>
      <c r="E126" s="148" t="s">
        <v>19</v>
      </c>
      <c r="F126" s="149" t="s">
        <v>169</v>
      </c>
      <c r="H126" s="150">
        <v>9.75</v>
      </c>
      <c r="I126" s="151"/>
      <c r="L126" s="147"/>
      <c r="M126" s="152"/>
      <c r="T126" s="153"/>
      <c r="AT126" s="148" t="s">
        <v>155</v>
      </c>
      <c r="AU126" s="148" t="s">
        <v>82</v>
      </c>
      <c r="AV126" s="12" t="s">
        <v>82</v>
      </c>
      <c r="AW126" s="12" t="s">
        <v>33</v>
      </c>
      <c r="AX126" s="12" t="s">
        <v>80</v>
      </c>
      <c r="AY126" s="148" t="s">
        <v>141</v>
      </c>
    </row>
    <row r="127" spans="2:65" s="1" customFormat="1" ht="16.5" customHeight="1">
      <c r="B127" s="33"/>
      <c r="C127" s="128" t="s">
        <v>149</v>
      </c>
      <c r="D127" s="128" t="s">
        <v>144</v>
      </c>
      <c r="E127" s="129" t="s">
        <v>170</v>
      </c>
      <c r="F127" s="130" t="s">
        <v>171</v>
      </c>
      <c r="G127" s="131" t="s">
        <v>172</v>
      </c>
      <c r="H127" s="132">
        <v>0.398</v>
      </c>
      <c r="I127" s="133"/>
      <c r="J127" s="134">
        <f>ROUND(I127*H127,2)</f>
        <v>0</v>
      </c>
      <c r="K127" s="130" t="s">
        <v>148</v>
      </c>
      <c r="L127" s="33"/>
      <c r="M127" s="135" t="s">
        <v>19</v>
      </c>
      <c r="N127" s="136" t="s">
        <v>43</v>
      </c>
      <c r="P127" s="137">
        <f>O127*H127</f>
        <v>0</v>
      </c>
      <c r="Q127" s="137">
        <v>1.94302</v>
      </c>
      <c r="R127" s="137">
        <f>Q127*H127</f>
        <v>0.77332196</v>
      </c>
      <c r="S127" s="137">
        <v>0</v>
      </c>
      <c r="T127" s="138">
        <f>S127*H127</f>
        <v>0</v>
      </c>
      <c r="AR127" s="139" t="s">
        <v>149</v>
      </c>
      <c r="AT127" s="139" t="s">
        <v>144</v>
      </c>
      <c r="AU127" s="139" t="s">
        <v>82</v>
      </c>
      <c r="AY127" s="18" t="s">
        <v>141</v>
      </c>
      <c r="BE127" s="140">
        <f>IF(N127="základní",J127,0)</f>
        <v>0</v>
      </c>
      <c r="BF127" s="140">
        <f>IF(N127="snížená",J127,0)</f>
        <v>0</v>
      </c>
      <c r="BG127" s="140">
        <f>IF(N127="zákl. přenesená",J127,0)</f>
        <v>0</v>
      </c>
      <c r="BH127" s="140">
        <f>IF(N127="sníž. přenesená",J127,0)</f>
        <v>0</v>
      </c>
      <c r="BI127" s="140">
        <f>IF(N127="nulová",J127,0)</f>
        <v>0</v>
      </c>
      <c r="BJ127" s="18" t="s">
        <v>80</v>
      </c>
      <c r="BK127" s="140">
        <f>ROUND(I127*H127,2)</f>
        <v>0</v>
      </c>
      <c r="BL127" s="18" t="s">
        <v>149</v>
      </c>
      <c r="BM127" s="139" t="s">
        <v>173</v>
      </c>
    </row>
    <row r="128" spans="2:47" s="1" customFormat="1" ht="10.2">
      <c r="B128" s="33"/>
      <c r="D128" s="141" t="s">
        <v>151</v>
      </c>
      <c r="F128" s="142" t="s">
        <v>174</v>
      </c>
      <c r="I128" s="143"/>
      <c r="L128" s="33"/>
      <c r="M128" s="144"/>
      <c r="T128" s="54"/>
      <c r="AT128" s="18" t="s">
        <v>151</v>
      </c>
      <c r="AU128" s="18" t="s">
        <v>82</v>
      </c>
    </row>
    <row r="129" spans="2:47" s="1" customFormat="1" ht="10.2">
      <c r="B129" s="33"/>
      <c r="D129" s="145" t="s">
        <v>153</v>
      </c>
      <c r="F129" s="146" t="s">
        <v>175</v>
      </c>
      <c r="I129" s="143"/>
      <c r="L129" s="33"/>
      <c r="M129" s="144"/>
      <c r="T129" s="54"/>
      <c r="AT129" s="18" t="s">
        <v>153</v>
      </c>
      <c r="AU129" s="18" t="s">
        <v>82</v>
      </c>
    </row>
    <row r="130" spans="2:51" s="12" customFormat="1" ht="10.2">
      <c r="B130" s="147"/>
      <c r="D130" s="141" t="s">
        <v>155</v>
      </c>
      <c r="E130" s="148" t="s">
        <v>19</v>
      </c>
      <c r="F130" s="149" t="s">
        <v>176</v>
      </c>
      <c r="H130" s="150">
        <v>0.398</v>
      </c>
      <c r="I130" s="151"/>
      <c r="L130" s="147"/>
      <c r="M130" s="152"/>
      <c r="T130" s="153"/>
      <c r="AT130" s="148" t="s">
        <v>155</v>
      </c>
      <c r="AU130" s="148" t="s">
        <v>82</v>
      </c>
      <c r="AV130" s="12" t="s">
        <v>82</v>
      </c>
      <c r="AW130" s="12" t="s">
        <v>33</v>
      </c>
      <c r="AX130" s="12" t="s">
        <v>80</v>
      </c>
      <c r="AY130" s="148" t="s">
        <v>141</v>
      </c>
    </row>
    <row r="131" spans="2:65" s="1" customFormat="1" ht="16.5" customHeight="1">
      <c r="B131" s="33"/>
      <c r="C131" s="128" t="s">
        <v>177</v>
      </c>
      <c r="D131" s="128" t="s">
        <v>144</v>
      </c>
      <c r="E131" s="129" t="s">
        <v>178</v>
      </c>
      <c r="F131" s="130" t="s">
        <v>179</v>
      </c>
      <c r="G131" s="131" t="s">
        <v>180</v>
      </c>
      <c r="H131" s="132">
        <v>0.171</v>
      </c>
      <c r="I131" s="133"/>
      <c r="J131" s="134">
        <f>ROUND(I131*H131,2)</f>
        <v>0</v>
      </c>
      <c r="K131" s="130" t="s">
        <v>148</v>
      </c>
      <c r="L131" s="33"/>
      <c r="M131" s="135" t="s">
        <v>19</v>
      </c>
      <c r="N131" s="136" t="s">
        <v>43</v>
      </c>
      <c r="P131" s="137">
        <f>O131*H131</f>
        <v>0</v>
      </c>
      <c r="Q131" s="137">
        <v>1.09</v>
      </c>
      <c r="R131" s="137">
        <f>Q131*H131</f>
        <v>0.18639000000000003</v>
      </c>
      <c r="S131" s="137">
        <v>0</v>
      </c>
      <c r="T131" s="138">
        <f>S131*H131</f>
        <v>0</v>
      </c>
      <c r="AR131" s="139" t="s">
        <v>149</v>
      </c>
      <c r="AT131" s="139" t="s">
        <v>144</v>
      </c>
      <c r="AU131" s="139" t="s">
        <v>82</v>
      </c>
      <c r="AY131" s="18" t="s">
        <v>141</v>
      </c>
      <c r="BE131" s="140">
        <f>IF(N131="základní",J131,0)</f>
        <v>0</v>
      </c>
      <c r="BF131" s="140">
        <f>IF(N131="snížená",J131,0)</f>
        <v>0</v>
      </c>
      <c r="BG131" s="140">
        <f>IF(N131="zákl. přenesená",J131,0)</f>
        <v>0</v>
      </c>
      <c r="BH131" s="140">
        <f>IF(N131="sníž. přenesená",J131,0)</f>
        <v>0</v>
      </c>
      <c r="BI131" s="140">
        <f>IF(N131="nulová",J131,0)</f>
        <v>0</v>
      </c>
      <c r="BJ131" s="18" t="s">
        <v>80</v>
      </c>
      <c r="BK131" s="140">
        <f>ROUND(I131*H131,2)</f>
        <v>0</v>
      </c>
      <c r="BL131" s="18" t="s">
        <v>149</v>
      </c>
      <c r="BM131" s="139" t="s">
        <v>181</v>
      </c>
    </row>
    <row r="132" spans="2:47" s="1" customFormat="1" ht="10.2">
      <c r="B132" s="33"/>
      <c r="D132" s="141" t="s">
        <v>151</v>
      </c>
      <c r="F132" s="142" t="s">
        <v>182</v>
      </c>
      <c r="I132" s="143"/>
      <c r="L132" s="33"/>
      <c r="M132" s="144"/>
      <c r="T132" s="54"/>
      <c r="AT132" s="18" t="s">
        <v>151</v>
      </c>
      <c r="AU132" s="18" t="s">
        <v>82</v>
      </c>
    </row>
    <row r="133" spans="2:47" s="1" customFormat="1" ht="10.2">
      <c r="B133" s="33"/>
      <c r="D133" s="145" t="s">
        <v>153</v>
      </c>
      <c r="F133" s="146" t="s">
        <v>183</v>
      </c>
      <c r="I133" s="143"/>
      <c r="L133" s="33"/>
      <c r="M133" s="144"/>
      <c r="T133" s="54"/>
      <c r="AT133" s="18" t="s">
        <v>153</v>
      </c>
      <c r="AU133" s="18" t="s">
        <v>82</v>
      </c>
    </row>
    <row r="134" spans="2:51" s="12" customFormat="1" ht="10.2">
      <c r="B134" s="147"/>
      <c r="D134" s="141" t="s">
        <v>155</v>
      </c>
      <c r="E134" s="148" t="s">
        <v>19</v>
      </c>
      <c r="F134" s="149" t="s">
        <v>184</v>
      </c>
      <c r="H134" s="150">
        <v>0.171</v>
      </c>
      <c r="I134" s="151"/>
      <c r="L134" s="147"/>
      <c r="M134" s="152"/>
      <c r="T134" s="153"/>
      <c r="AT134" s="148" t="s">
        <v>155</v>
      </c>
      <c r="AU134" s="148" t="s">
        <v>82</v>
      </c>
      <c r="AV134" s="12" t="s">
        <v>82</v>
      </c>
      <c r="AW134" s="12" t="s">
        <v>33</v>
      </c>
      <c r="AX134" s="12" t="s">
        <v>80</v>
      </c>
      <c r="AY134" s="148" t="s">
        <v>141</v>
      </c>
    </row>
    <row r="135" spans="2:65" s="1" customFormat="1" ht="16.5" customHeight="1">
      <c r="B135" s="33"/>
      <c r="C135" s="128" t="s">
        <v>185</v>
      </c>
      <c r="D135" s="128" t="s">
        <v>144</v>
      </c>
      <c r="E135" s="129" t="s">
        <v>186</v>
      </c>
      <c r="F135" s="130" t="s">
        <v>187</v>
      </c>
      <c r="G135" s="131" t="s">
        <v>147</v>
      </c>
      <c r="H135" s="132">
        <v>7</v>
      </c>
      <c r="I135" s="133"/>
      <c r="J135" s="134">
        <f>ROUND(I135*H135,2)</f>
        <v>0</v>
      </c>
      <c r="K135" s="130" t="s">
        <v>148</v>
      </c>
      <c r="L135" s="33"/>
      <c r="M135" s="135" t="s">
        <v>19</v>
      </c>
      <c r="N135" s="136" t="s">
        <v>43</v>
      </c>
      <c r="P135" s="137">
        <f>O135*H135</f>
        <v>0</v>
      </c>
      <c r="Q135" s="137">
        <v>0.07921</v>
      </c>
      <c r="R135" s="137">
        <f>Q135*H135</f>
        <v>0.55447</v>
      </c>
      <c r="S135" s="137">
        <v>0</v>
      </c>
      <c r="T135" s="138">
        <f>S135*H135</f>
        <v>0</v>
      </c>
      <c r="AR135" s="139" t="s">
        <v>149</v>
      </c>
      <c r="AT135" s="139" t="s">
        <v>144</v>
      </c>
      <c r="AU135" s="139" t="s">
        <v>82</v>
      </c>
      <c r="AY135" s="18" t="s">
        <v>141</v>
      </c>
      <c r="BE135" s="140">
        <f>IF(N135="základní",J135,0)</f>
        <v>0</v>
      </c>
      <c r="BF135" s="140">
        <f>IF(N135="snížená",J135,0)</f>
        <v>0</v>
      </c>
      <c r="BG135" s="140">
        <f>IF(N135="zákl. přenesená",J135,0)</f>
        <v>0</v>
      </c>
      <c r="BH135" s="140">
        <f>IF(N135="sníž. přenesená",J135,0)</f>
        <v>0</v>
      </c>
      <c r="BI135" s="140">
        <f>IF(N135="nulová",J135,0)</f>
        <v>0</v>
      </c>
      <c r="BJ135" s="18" t="s">
        <v>80</v>
      </c>
      <c r="BK135" s="140">
        <f>ROUND(I135*H135,2)</f>
        <v>0</v>
      </c>
      <c r="BL135" s="18" t="s">
        <v>149</v>
      </c>
      <c r="BM135" s="139" t="s">
        <v>188</v>
      </c>
    </row>
    <row r="136" spans="2:47" s="1" customFormat="1" ht="10.2">
      <c r="B136" s="33"/>
      <c r="D136" s="141" t="s">
        <v>151</v>
      </c>
      <c r="F136" s="142" t="s">
        <v>189</v>
      </c>
      <c r="I136" s="143"/>
      <c r="L136" s="33"/>
      <c r="M136" s="144"/>
      <c r="T136" s="54"/>
      <c r="AT136" s="18" t="s">
        <v>151</v>
      </c>
      <c r="AU136" s="18" t="s">
        <v>82</v>
      </c>
    </row>
    <row r="137" spans="2:47" s="1" customFormat="1" ht="10.2">
      <c r="B137" s="33"/>
      <c r="D137" s="145" t="s">
        <v>153</v>
      </c>
      <c r="F137" s="146" t="s">
        <v>190</v>
      </c>
      <c r="I137" s="143"/>
      <c r="L137" s="33"/>
      <c r="M137" s="144"/>
      <c r="T137" s="54"/>
      <c r="AT137" s="18" t="s">
        <v>153</v>
      </c>
      <c r="AU137" s="18" t="s">
        <v>82</v>
      </c>
    </row>
    <row r="138" spans="2:51" s="12" customFormat="1" ht="10.2">
      <c r="B138" s="147"/>
      <c r="D138" s="141" t="s">
        <v>155</v>
      </c>
      <c r="E138" s="148" t="s">
        <v>19</v>
      </c>
      <c r="F138" s="149" t="s">
        <v>191</v>
      </c>
      <c r="H138" s="150">
        <v>7</v>
      </c>
      <c r="I138" s="151"/>
      <c r="L138" s="147"/>
      <c r="M138" s="152"/>
      <c r="T138" s="153"/>
      <c r="AT138" s="148" t="s">
        <v>155</v>
      </c>
      <c r="AU138" s="148" t="s">
        <v>82</v>
      </c>
      <c r="AV138" s="12" t="s">
        <v>82</v>
      </c>
      <c r="AW138" s="12" t="s">
        <v>33</v>
      </c>
      <c r="AX138" s="12" t="s">
        <v>80</v>
      </c>
      <c r="AY138" s="148" t="s">
        <v>141</v>
      </c>
    </row>
    <row r="139" spans="2:65" s="1" customFormat="1" ht="16.5" customHeight="1">
      <c r="B139" s="33"/>
      <c r="C139" s="128" t="s">
        <v>192</v>
      </c>
      <c r="D139" s="128" t="s">
        <v>144</v>
      </c>
      <c r="E139" s="129" t="s">
        <v>193</v>
      </c>
      <c r="F139" s="130" t="s">
        <v>194</v>
      </c>
      <c r="G139" s="131" t="s">
        <v>147</v>
      </c>
      <c r="H139" s="132">
        <v>1.484</v>
      </c>
      <c r="I139" s="133"/>
      <c r="J139" s="134">
        <f>ROUND(I139*H139,2)</f>
        <v>0</v>
      </c>
      <c r="K139" s="130" t="s">
        <v>148</v>
      </c>
      <c r="L139" s="33"/>
      <c r="M139" s="135" t="s">
        <v>19</v>
      </c>
      <c r="N139" s="136" t="s">
        <v>43</v>
      </c>
      <c r="P139" s="137">
        <f>O139*H139</f>
        <v>0</v>
      </c>
      <c r="Q139" s="137">
        <v>0.17818</v>
      </c>
      <c r="R139" s="137">
        <f>Q139*H139</f>
        <v>0.26441912</v>
      </c>
      <c r="S139" s="137">
        <v>0</v>
      </c>
      <c r="T139" s="138">
        <f>S139*H139</f>
        <v>0</v>
      </c>
      <c r="AR139" s="139" t="s">
        <v>149</v>
      </c>
      <c r="AT139" s="139" t="s">
        <v>144</v>
      </c>
      <c r="AU139" s="139" t="s">
        <v>82</v>
      </c>
      <c r="AY139" s="18" t="s">
        <v>141</v>
      </c>
      <c r="BE139" s="140">
        <f>IF(N139="základní",J139,0)</f>
        <v>0</v>
      </c>
      <c r="BF139" s="140">
        <f>IF(N139="snížená",J139,0)</f>
        <v>0</v>
      </c>
      <c r="BG139" s="140">
        <f>IF(N139="zákl. přenesená",J139,0)</f>
        <v>0</v>
      </c>
      <c r="BH139" s="140">
        <f>IF(N139="sníž. přenesená",J139,0)</f>
        <v>0</v>
      </c>
      <c r="BI139" s="140">
        <f>IF(N139="nulová",J139,0)</f>
        <v>0</v>
      </c>
      <c r="BJ139" s="18" t="s">
        <v>80</v>
      </c>
      <c r="BK139" s="140">
        <f>ROUND(I139*H139,2)</f>
        <v>0</v>
      </c>
      <c r="BL139" s="18" t="s">
        <v>149</v>
      </c>
      <c r="BM139" s="139" t="s">
        <v>195</v>
      </c>
    </row>
    <row r="140" spans="2:47" s="1" customFormat="1" ht="10.2">
      <c r="B140" s="33"/>
      <c r="D140" s="141" t="s">
        <v>151</v>
      </c>
      <c r="F140" s="142" t="s">
        <v>196</v>
      </c>
      <c r="I140" s="143"/>
      <c r="L140" s="33"/>
      <c r="M140" s="144"/>
      <c r="T140" s="54"/>
      <c r="AT140" s="18" t="s">
        <v>151</v>
      </c>
      <c r="AU140" s="18" t="s">
        <v>82</v>
      </c>
    </row>
    <row r="141" spans="2:47" s="1" customFormat="1" ht="10.2">
      <c r="B141" s="33"/>
      <c r="D141" s="145" t="s">
        <v>153</v>
      </c>
      <c r="F141" s="146" t="s">
        <v>197</v>
      </c>
      <c r="I141" s="143"/>
      <c r="L141" s="33"/>
      <c r="M141" s="144"/>
      <c r="T141" s="54"/>
      <c r="AT141" s="18" t="s">
        <v>153</v>
      </c>
      <c r="AU141" s="18" t="s">
        <v>82</v>
      </c>
    </row>
    <row r="142" spans="2:51" s="12" customFormat="1" ht="10.2">
      <c r="B142" s="147"/>
      <c r="D142" s="141" t="s">
        <v>155</v>
      </c>
      <c r="E142" s="148" t="s">
        <v>19</v>
      </c>
      <c r="F142" s="149" t="s">
        <v>198</v>
      </c>
      <c r="H142" s="150">
        <v>1.484</v>
      </c>
      <c r="I142" s="151"/>
      <c r="L142" s="147"/>
      <c r="M142" s="152"/>
      <c r="T142" s="153"/>
      <c r="AT142" s="148" t="s">
        <v>155</v>
      </c>
      <c r="AU142" s="148" t="s">
        <v>82</v>
      </c>
      <c r="AV142" s="12" t="s">
        <v>82</v>
      </c>
      <c r="AW142" s="12" t="s">
        <v>33</v>
      </c>
      <c r="AX142" s="12" t="s">
        <v>80</v>
      </c>
      <c r="AY142" s="148" t="s">
        <v>141</v>
      </c>
    </row>
    <row r="143" spans="2:63" s="11" customFormat="1" ht="22.8" customHeight="1">
      <c r="B143" s="116"/>
      <c r="D143" s="117" t="s">
        <v>71</v>
      </c>
      <c r="E143" s="126" t="s">
        <v>149</v>
      </c>
      <c r="F143" s="126" t="s">
        <v>199</v>
      </c>
      <c r="I143" s="119"/>
      <c r="J143" s="127">
        <f>BK143</f>
        <v>0</v>
      </c>
      <c r="L143" s="116"/>
      <c r="M143" s="121"/>
      <c r="P143" s="122">
        <f>SUM(P144:P199)</f>
        <v>0</v>
      </c>
      <c r="R143" s="122">
        <f>SUM(R144:R199)</f>
        <v>9.66429793</v>
      </c>
      <c r="T143" s="123">
        <f>SUM(T144:T199)</f>
        <v>0</v>
      </c>
      <c r="AR143" s="117" t="s">
        <v>80</v>
      </c>
      <c r="AT143" s="124" t="s">
        <v>71</v>
      </c>
      <c r="AU143" s="124" t="s">
        <v>80</v>
      </c>
      <c r="AY143" s="117" t="s">
        <v>141</v>
      </c>
      <c r="BK143" s="125">
        <f>SUM(BK144:BK199)</f>
        <v>0</v>
      </c>
    </row>
    <row r="144" spans="2:65" s="1" customFormat="1" ht="16.5" customHeight="1">
      <c r="B144" s="33"/>
      <c r="C144" s="128" t="s">
        <v>200</v>
      </c>
      <c r="D144" s="128" t="s">
        <v>144</v>
      </c>
      <c r="E144" s="129" t="s">
        <v>201</v>
      </c>
      <c r="F144" s="130" t="s">
        <v>202</v>
      </c>
      <c r="G144" s="131" t="s">
        <v>172</v>
      </c>
      <c r="H144" s="132">
        <v>2.31</v>
      </c>
      <c r="I144" s="133"/>
      <c r="J144" s="134">
        <f>ROUND(I144*H144,2)</f>
        <v>0</v>
      </c>
      <c r="K144" s="130" t="s">
        <v>148</v>
      </c>
      <c r="L144" s="33"/>
      <c r="M144" s="135" t="s">
        <v>19</v>
      </c>
      <c r="N144" s="136" t="s">
        <v>43</v>
      </c>
      <c r="P144" s="137">
        <f>O144*H144</f>
        <v>0</v>
      </c>
      <c r="Q144" s="137">
        <v>2.50201</v>
      </c>
      <c r="R144" s="137">
        <f>Q144*H144</f>
        <v>5.7796430999999995</v>
      </c>
      <c r="S144" s="137">
        <v>0</v>
      </c>
      <c r="T144" s="138">
        <f>S144*H144</f>
        <v>0</v>
      </c>
      <c r="AR144" s="139" t="s">
        <v>149</v>
      </c>
      <c r="AT144" s="139" t="s">
        <v>144</v>
      </c>
      <c r="AU144" s="139" t="s">
        <v>82</v>
      </c>
      <c r="AY144" s="18" t="s">
        <v>141</v>
      </c>
      <c r="BE144" s="140">
        <f>IF(N144="základní",J144,0)</f>
        <v>0</v>
      </c>
      <c r="BF144" s="140">
        <f>IF(N144="snížená",J144,0)</f>
        <v>0</v>
      </c>
      <c r="BG144" s="140">
        <f>IF(N144="zákl. přenesená",J144,0)</f>
        <v>0</v>
      </c>
      <c r="BH144" s="140">
        <f>IF(N144="sníž. přenesená",J144,0)</f>
        <v>0</v>
      </c>
      <c r="BI144" s="140">
        <f>IF(N144="nulová",J144,0)</f>
        <v>0</v>
      </c>
      <c r="BJ144" s="18" t="s">
        <v>80</v>
      </c>
      <c r="BK144" s="140">
        <f>ROUND(I144*H144,2)</f>
        <v>0</v>
      </c>
      <c r="BL144" s="18" t="s">
        <v>149</v>
      </c>
      <c r="BM144" s="139" t="s">
        <v>203</v>
      </c>
    </row>
    <row r="145" spans="2:47" s="1" customFormat="1" ht="19.2">
      <c r="B145" s="33"/>
      <c r="D145" s="141" t="s">
        <v>151</v>
      </c>
      <c r="F145" s="142" t="s">
        <v>204</v>
      </c>
      <c r="I145" s="143"/>
      <c r="L145" s="33"/>
      <c r="M145" s="144"/>
      <c r="T145" s="54"/>
      <c r="AT145" s="18" t="s">
        <v>151</v>
      </c>
      <c r="AU145" s="18" t="s">
        <v>82</v>
      </c>
    </row>
    <row r="146" spans="2:47" s="1" customFormat="1" ht="10.2">
      <c r="B146" s="33"/>
      <c r="D146" s="145" t="s">
        <v>153</v>
      </c>
      <c r="F146" s="146" t="s">
        <v>205</v>
      </c>
      <c r="I146" s="143"/>
      <c r="L146" s="33"/>
      <c r="M146" s="144"/>
      <c r="T146" s="54"/>
      <c r="AT146" s="18" t="s">
        <v>153</v>
      </c>
      <c r="AU146" s="18" t="s">
        <v>82</v>
      </c>
    </row>
    <row r="147" spans="2:51" s="12" customFormat="1" ht="10.2">
      <c r="B147" s="147"/>
      <c r="D147" s="141" t="s">
        <v>155</v>
      </c>
      <c r="E147" s="148" t="s">
        <v>19</v>
      </c>
      <c r="F147" s="149" t="s">
        <v>206</v>
      </c>
      <c r="H147" s="150">
        <v>2.31</v>
      </c>
      <c r="I147" s="151"/>
      <c r="L147" s="147"/>
      <c r="M147" s="152"/>
      <c r="T147" s="153"/>
      <c r="AT147" s="148" t="s">
        <v>155</v>
      </c>
      <c r="AU147" s="148" t="s">
        <v>82</v>
      </c>
      <c r="AV147" s="12" t="s">
        <v>82</v>
      </c>
      <c r="AW147" s="12" t="s">
        <v>33</v>
      </c>
      <c r="AX147" s="12" t="s">
        <v>80</v>
      </c>
      <c r="AY147" s="148" t="s">
        <v>141</v>
      </c>
    </row>
    <row r="148" spans="2:65" s="1" customFormat="1" ht="16.5" customHeight="1">
      <c r="B148" s="33"/>
      <c r="C148" s="128" t="s">
        <v>207</v>
      </c>
      <c r="D148" s="128" t="s">
        <v>144</v>
      </c>
      <c r="E148" s="129" t="s">
        <v>208</v>
      </c>
      <c r="F148" s="130" t="s">
        <v>209</v>
      </c>
      <c r="G148" s="131" t="s">
        <v>147</v>
      </c>
      <c r="H148" s="132">
        <v>17.5</v>
      </c>
      <c r="I148" s="133"/>
      <c r="J148" s="134">
        <f>ROUND(I148*H148,2)</f>
        <v>0</v>
      </c>
      <c r="K148" s="130" t="s">
        <v>148</v>
      </c>
      <c r="L148" s="33"/>
      <c r="M148" s="135" t="s">
        <v>19</v>
      </c>
      <c r="N148" s="136" t="s">
        <v>43</v>
      </c>
      <c r="P148" s="137">
        <f>O148*H148</f>
        <v>0</v>
      </c>
      <c r="Q148" s="137">
        <v>0.00533</v>
      </c>
      <c r="R148" s="137">
        <f>Q148*H148</f>
        <v>0.093275</v>
      </c>
      <c r="S148" s="137">
        <v>0</v>
      </c>
      <c r="T148" s="138">
        <f>S148*H148</f>
        <v>0</v>
      </c>
      <c r="AR148" s="139" t="s">
        <v>149</v>
      </c>
      <c r="AT148" s="139" t="s">
        <v>144</v>
      </c>
      <c r="AU148" s="139" t="s">
        <v>82</v>
      </c>
      <c r="AY148" s="18" t="s">
        <v>141</v>
      </c>
      <c r="BE148" s="140">
        <f>IF(N148="základní",J148,0)</f>
        <v>0</v>
      </c>
      <c r="BF148" s="140">
        <f>IF(N148="snížená",J148,0)</f>
        <v>0</v>
      </c>
      <c r="BG148" s="140">
        <f>IF(N148="zákl. přenesená",J148,0)</f>
        <v>0</v>
      </c>
      <c r="BH148" s="140">
        <f>IF(N148="sníž. přenesená",J148,0)</f>
        <v>0</v>
      </c>
      <c r="BI148" s="140">
        <f>IF(N148="nulová",J148,0)</f>
        <v>0</v>
      </c>
      <c r="BJ148" s="18" t="s">
        <v>80</v>
      </c>
      <c r="BK148" s="140">
        <f>ROUND(I148*H148,2)</f>
        <v>0</v>
      </c>
      <c r="BL148" s="18" t="s">
        <v>149</v>
      </c>
      <c r="BM148" s="139" t="s">
        <v>210</v>
      </c>
    </row>
    <row r="149" spans="2:47" s="1" customFormat="1" ht="10.2">
      <c r="B149" s="33"/>
      <c r="D149" s="141" t="s">
        <v>151</v>
      </c>
      <c r="F149" s="142" t="s">
        <v>211</v>
      </c>
      <c r="I149" s="143"/>
      <c r="L149" s="33"/>
      <c r="M149" s="144"/>
      <c r="T149" s="54"/>
      <c r="AT149" s="18" t="s">
        <v>151</v>
      </c>
      <c r="AU149" s="18" t="s">
        <v>82</v>
      </c>
    </row>
    <row r="150" spans="2:47" s="1" customFormat="1" ht="10.2">
      <c r="B150" s="33"/>
      <c r="D150" s="145" t="s">
        <v>153</v>
      </c>
      <c r="F150" s="146" t="s">
        <v>212</v>
      </c>
      <c r="I150" s="143"/>
      <c r="L150" s="33"/>
      <c r="M150" s="144"/>
      <c r="T150" s="54"/>
      <c r="AT150" s="18" t="s">
        <v>153</v>
      </c>
      <c r="AU150" s="18" t="s">
        <v>82</v>
      </c>
    </row>
    <row r="151" spans="2:51" s="12" customFormat="1" ht="10.2">
      <c r="B151" s="147"/>
      <c r="D151" s="141" t="s">
        <v>155</v>
      </c>
      <c r="E151" s="148" t="s">
        <v>19</v>
      </c>
      <c r="F151" s="149" t="s">
        <v>213</v>
      </c>
      <c r="H151" s="150">
        <v>17.5</v>
      </c>
      <c r="I151" s="151"/>
      <c r="L151" s="147"/>
      <c r="M151" s="152"/>
      <c r="T151" s="153"/>
      <c r="AT151" s="148" t="s">
        <v>155</v>
      </c>
      <c r="AU151" s="148" t="s">
        <v>82</v>
      </c>
      <c r="AV151" s="12" t="s">
        <v>82</v>
      </c>
      <c r="AW151" s="12" t="s">
        <v>33</v>
      </c>
      <c r="AX151" s="12" t="s">
        <v>80</v>
      </c>
      <c r="AY151" s="148" t="s">
        <v>141</v>
      </c>
    </row>
    <row r="152" spans="2:65" s="1" customFormat="1" ht="16.5" customHeight="1">
      <c r="B152" s="33"/>
      <c r="C152" s="128" t="s">
        <v>214</v>
      </c>
      <c r="D152" s="128" t="s">
        <v>144</v>
      </c>
      <c r="E152" s="129" t="s">
        <v>215</v>
      </c>
      <c r="F152" s="130" t="s">
        <v>216</v>
      </c>
      <c r="G152" s="131" t="s">
        <v>147</v>
      </c>
      <c r="H152" s="132">
        <v>17.5</v>
      </c>
      <c r="I152" s="133"/>
      <c r="J152" s="134">
        <f>ROUND(I152*H152,2)</f>
        <v>0</v>
      </c>
      <c r="K152" s="130" t="s">
        <v>148</v>
      </c>
      <c r="L152" s="33"/>
      <c r="M152" s="135" t="s">
        <v>19</v>
      </c>
      <c r="N152" s="136" t="s">
        <v>43</v>
      </c>
      <c r="P152" s="137">
        <f>O152*H152</f>
        <v>0</v>
      </c>
      <c r="Q152" s="137">
        <v>0</v>
      </c>
      <c r="R152" s="137">
        <f>Q152*H152</f>
        <v>0</v>
      </c>
      <c r="S152" s="137">
        <v>0</v>
      </c>
      <c r="T152" s="138">
        <f>S152*H152</f>
        <v>0</v>
      </c>
      <c r="AR152" s="139" t="s">
        <v>149</v>
      </c>
      <c r="AT152" s="139" t="s">
        <v>144</v>
      </c>
      <c r="AU152" s="139" t="s">
        <v>82</v>
      </c>
      <c r="AY152" s="18" t="s">
        <v>141</v>
      </c>
      <c r="BE152" s="140">
        <f>IF(N152="základní",J152,0)</f>
        <v>0</v>
      </c>
      <c r="BF152" s="140">
        <f>IF(N152="snížená",J152,0)</f>
        <v>0</v>
      </c>
      <c r="BG152" s="140">
        <f>IF(N152="zákl. přenesená",J152,0)</f>
        <v>0</v>
      </c>
      <c r="BH152" s="140">
        <f>IF(N152="sníž. přenesená",J152,0)</f>
        <v>0</v>
      </c>
      <c r="BI152" s="140">
        <f>IF(N152="nulová",J152,0)</f>
        <v>0</v>
      </c>
      <c r="BJ152" s="18" t="s">
        <v>80</v>
      </c>
      <c r="BK152" s="140">
        <f>ROUND(I152*H152,2)</f>
        <v>0</v>
      </c>
      <c r="BL152" s="18" t="s">
        <v>149</v>
      </c>
      <c r="BM152" s="139" t="s">
        <v>217</v>
      </c>
    </row>
    <row r="153" spans="2:47" s="1" customFormat="1" ht="10.2">
      <c r="B153" s="33"/>
      <c r="D153" s="141" t="s">
        <v>151</v>
      </c>
      <c r="F153" s="142" t="s">
        <v>218</v>
      </c>
      <c r="I153" s="143"/>
      <c r="L153" s="33"/>
      <c r="M153" s="144"/>
      <c r="T153" s="54"/>
      <c r="AT153" s="18" t="s">
        <v>151</v>
      </c>
      <c r="AU153" s="18" t="s">
        <v>82</v>
      </c>
    </row>
    <row r="154" spans="2:47" s="1" customFormat="1" ht="10.2">
      <c r="B154" s="33"/>
      <c r="D154" s="145" t="s">
        <v>153</v>
      </c>
      <c r="F154" s="146" t="s">
        <v>219</v>
      </c>
      <c r="I154" s="143"/>
      <c r="L154" s="33"/>
      <c r="M154" s="144"/>
      <c r="T154" s="54"/>
      <c r="AT154" s="18" t="s">
        <v>153</v>
      </c>
      <c r="AU154" s="18" t="s">
        <v>82</v>
      </c>
    </row>
    <row r="155" spans="2:65" s="1" customFormat="1" ht="16.5" customHeight="1">
      <c r="B155" s="33"/>
      <c r="C155" s="128" t="s">
        <v>220</v>
      </c>
      <c r="D155" s="128" t="s">
        <v>144</v>
      </c>
      <c r="E155" s="129" t="s">
        <v>221</v>
      </c>
      <c r="F155" s="130" t="s">
        <v>222</v>
      </c>
      <c r="G155" s="131" t="s">
        <v>180</v>
      </c>
      <c r="H155" s="132">
        <v>0.103</v>
      </c>
      <c r="I155" s="133"/>
      <c r="J155" s="134">
        <f>ROUND(I155*H155,2)</f>
        <v>0</v>
      </c>
      <c r="K155" s="130" t="s">
        <v>148</v>
      </c>
      <c r="L155" s="33"/>
      <c r="M155" s="135" t="s">
        <v>19</v>
      </c>
      <c r="N155" s="136" t="s">
        <v>43</v>
      </c>
      <c r="P155" s="137">
        <f>O155*H155</f>
        <v>0</v>
      </c>
      <c r="Q155" s="137">
        <v>1.06277</v>
      </c>
      <c r="R155" s="137">
        <f>Q155*H155</f>
        <v>0.10946531</v>
      </c>
      <c r="S155" s="137">
        <v>0</v>
      </c>
      <c r="T155" s="138">
        <f>S155*H155</f>
        <v>0</v>
      </c>
      <c r="AR155" s="139" t="s">
        <v>149</v>
      </c>
      <c r="AT155" s="139" t="s">
        <v>144</v>
      </c>
      <c r="AU155" s="139" t="s">
        <v>82</v>
      </c>
      <c r="AY155" s="18" t="s">
        <v>141</v>
      </c>
      <c r="BE155" s="140">
        <f>IF(N155="základní",J155,0)</f>
        <v>0</v>
      </c>
      <c r="BF155" s="140">
        <f>IF(N155="snížená",J155,0)</f>
        <v>0</v>
      </c>
      <c r="BG155" s="140">
        <f>IF(N155="zákl. přenesená",J155,0)</f>
        <v>0</v>
      </c>
      <c r="BH155" s="140">
        <f>IF(N155="sníž. přenesená",J155,0)</f>
        <v>0</v>
      </c>
      <c r="BI155" s="140">
        <f>IF(N155="nulová",J155,0)</f>
        <v>0</v>
      </c>
      <c r="BJ155" s="18" t="s">
        <v>80</v>
      </c>
      <c r="BK155" s="140">
        <f>ROUND(I155*H155,2)</f>
        <v>0</v>
      </c>
      <c r="BL155" s="18" t="s">
        <v>149</v>
      </c>
      <c r="BM155" s="139" t="s">
        <v>223</v>
      </c>
    </row>
    <row r="156" spans="2:47" s="1" customFormat="1" ht="28.8">
      <c r="B156" s="33"/>
      <c r="D156" s="141" t="s">
        <v>151</v>
      </c>
      <c r="F156" s="142" t="s">
        <v>224</v>
      </c>
      <c r="I156" s="143"/>
      <c r="L156" s="33"/>
      <c r="M156" s="144"/>
      <c r="T156" s="54"/>
      <c r="AT156" s="18" t="s">
        <v>151</v>
      </c>
      <c r="AU156" s="18" t="s">
        <v>82</v>
      </c>
    </row>
    <row r="157" spans="2:47" s="1" customFormat="1" ht="10.2">
      <c r="B157" s="33"/>
      <c r="D157" s="145" t="s">
        <v>153</v>
      </c>
      <c r="F157" s="146" t="s">
        <v>225</v>
      </c>
      <c r="I157" s="143"/>
      <c r="L157" s="33"/>
      <c r="M157" s="144"/>
      <c r="T157" s="54"/>
      <c r="AT157" s="18" t="s">
        <v>153</v>
      </c>
      <c r="AU157" s="18" t="s">
        <v>82</v>
      </c>
    </row>
    <row r="158" spans="2:51" s="12" customFormat="1" ht="10.2">
      <c r="B158" s="147"/>
      <c r="D158" s="141" t="s">
        <v>155</v>
      </c>
      <c r="E158" s="148" t="s">
        <v>19</v>
      </c>
      <c r="F158" s="149" t="s">
        <v>226</v>
      </c>
      <c r="H158" s="150">
        <v>0.103</v>
      </c>
      <c r="I158" s="151"/>
      <c r="L158" s="147"/>
      <c r="M158" s="152"/>
      <c r="T158" s="153"/>
      <c r="AT158" s="148" t="s">
        <v>155</v>
      </c>
      <c r="AU158" s="148" t="s">
        <v>82</v>
      </c>
      <c r="AV158" s="12" t="s">
        <v>82</v>
      </c>
      <c r="AW158" s="12" t="s">
        <v>33</v>
      </c>
      <c r="AX158" s="12" t="s">
        <v>80</v>
      </c>
      <c r="AY158" s="148" t="s">
        <v>141</v>
      </c>
    </row>
    <row r="159" spans="2:65" s="1" customFormat="1" ht="16.5" customHeight="1">
      <c r="B159" s="33"/>
      <c r="C159" s="128" t="s">
        <v>8</v>
      </c>
      <c r="D159" s="128" t="s">
        <v>144</v>
      </c>
      <c r="E159" s="129" t="s">
        <v>227</v>
      </c>
      <c r="F159" s="130" t="s">
        <v>228</v>
      </c>
      <c r="G159" s="131" t="s">
        <v>172</v>
      </c>
      <c r="H159" s="132">
        <v>1.024</v>
      </c>
      <c r="I159" s="133"/>
      <c r="J159" s="134">
        <f>ROUND(I159*H159,2)</f>
        <v>0</v>
      </c>
      <c r="K159" s="130" t="s">
        <v>148</v>
      </c>
      <c r="L159" s="33"/>
      <c r="M159" s="135" t="s">
        <v>19</v>
      </c>
      <c r="N159" s="136" t="s">
        <v>43</v>
      </c>
      <c r="P159" s="137">
        <f>O159*H159</f>
        <v>0</v>
      </c>
      <c r="Q159" s="137">
        <v>2.50198</v>
      </c>
      <c r="R159" s="137">
        <f>Q159*H159</f>
        <v>2.56202752</v>
      </c>
      <c r="S159" s="137">
        <v>0</v>
      </c>
      <c r="T159" s="138">
        <f>S159*H159</f>
        <v>0</v>
      </c>
      <c r="AR159" s="139" t="s">
        <v>149</v>
      </c>
      <c r="AT159" s="139" t="s">
        <v>144</v>
      </c>
      <c r="AU159" s="139" t="s">
        <v>82</v>
      </c>
      <c r="AY159" s="18" t="s">
        <v>141</v>
      </c>
      <c r="BE159" s="140">
        <f>IF(N159="základní",J159,0)</f>
        <v>0</v>
      </c>
      <c r="BF159" s="140">
        <f>IF(N159="snížená",J159,0)</f>
        <v>0</v>
      </c>
      <c r="BG159" s="140">
        <f>IF(N159="zákl. přenesená",J159,0)</f>
        <v>0</v>
      </c>
      <c r="BH159" s="140">
        <f>IF(N159="sníž. přenesená",J159,0)</f>
        <v>0</v>
      </c>
      <c r="BI159" s="140">
        <f>IF(N159="nulová",J159,0)</f>
        <v>0</v>
      </c>
      <c r="BJ159" s="18" t="s">
        <v>80</v>
      </c>
      <c r="BK159" s="140">
        <f>ROUND(I159*H159,2)</f>
        <v>0</v>
      </c>
      <c r="BL159" s="18" t="s">
        <v>149</v>
      </c>
      <c r="BM159" s="139" t="s">
        <v>229</v>
      </c>
    </row>
    <row r="160" spans="2:47" s="1" customFormat="1" ht="10.2">
      <c r="B160" s="33"/>
      <c r="D160" s="141" t="s">
        <v>151</v>
      </c>
      <c r="F160" s="142" t="s">
        <v>230</v>
      </c>
      <c r="I160" s="143"/>
      <c r="L160" s="33"/>
      <c r="M160" s="144"/>
      <c r="T160" s="54"/>
      <c r="AT160" s="18" t="s">
        <v>151</v>
      </c>
      <c r="AU160" s="18" t="s">
        <v>82</v>
      </c>
    </row>
    <row r="161" spans="2:47" s="1" customFormat="1" ht="10.2">
      <c r="B161" s="33"/>
      <c r="D161" s="145" t="s">
        <v>153</v>
      </c>
      <c r="F161" s="146" t="s">
        <v>231</v>
      </c>
      <c r="I161" s="143"/>
      <c r="L161" s="33"/>
      <c r="M161" s="144"/>
      <c r="T161" s="54"/>
      <c r="AT161" s="18" t="s">
        <v>153</v>
      </c>
      <c r="AU161" s="18" t="s">
        <v>82</v>
      </c>
    </row>
    <row r="162" spans="2:51" s="14" customFormat="1" ht="10.2">
      <c r="B162" s="161"/>
      <c r="D162" s="141" t="s">
        <v>155</v>
      </c>
      <c r="E162" s="162" t="s">
        <v>19</v>
      </c>
      <c r="F162" s="163" t="s">
        <v>232</v>
      </c>
      <c r="H162" s="162" t="s">
        <v>19</v>
      </c>
      <c r="I162" s="164"/>
      <c r="L162" s="161"/>
      <c r="M162" s="165"/>
      <c r="T162" s="166"/>
      <c r="AT162" s="162" t="s">
        <v>155</v>
      </c>
      <c r="AU162" s="162" t="s">
        <v>82</v>
      </c>
      <c r="AV162" s="14" t="s">
        <v>80</v>
      </c>
      <c r="AW162" s="14" t="s">
        <v>33</v>
      </c>
      <c r="AX162" s="14" t="s">
        <v>72</v>
      </c>
      <c r="AY162" s="162" t="s">
        <v>141</v>
      </c>
    </row>
    <row r="163" spans="2:51" s="12" customFormat="1" ht="10.2">
      <c r="B163" s="147"/>
      <c r="D163" s="141" t="s">
        <v>155</v>
      </c>
      <c r="E163" s="148" t="s">
        <v>19</v>
      </c>
      <c r="F163" s="149" t="s">
        <v>233</v>
      </c>
      <c r="H163" s="150">
        <v>0.525</v>
      </c>
      <c r="I163" s="151"/>
      <c r="L163" s="147"/>
      <c r="M163" s="152"/>
      <c r="T163" s="153"/>
      <c r="AT163" s="148" t="s">
        <v>155</v>
      </c>
      <c r="AU163" s="148" t="s">
        <v>82</v>
      </c>
      <c r="AV163" s="12" t="s">
        <v>82</v>
      </c>
      <c r="AW163" s="12" t="s">
        <v>33</v>
      </c>
      <c r="AX163" s="12" t="s">
        <v>72</v>
      </c>
      <c r="AY163" s="148" t="s">
        <v>141</v>
      </c>
    </row>
    <row r="164" spans="2:51" s="12" customFormat="1" ht="10.2">
      <c r="B164" s="147"/>
      <c r="D164" s="141" t="s">
        <v>155</v>
      </c>
      <c r="E164" s="148" t="s">
        <v>19</v>
      </c>
      <c r="F164" s="149" t="s">
        <v>234</v>
      </c>
      <c r="H164" s="150">
        <v>0.499</v>
      </c>
      <c r="I164" s="151"/>
      <c r="L164" s="147"/>
      <c r="M164" s="152"/>
      <c r="T164" s="153"/>
      <c r="AT164" s="148" t="s">
        <v>155</v>
      </c>
      <c r="AU164" s="148" t="s">
        <v>82</v>
      </c>
      <c r="AV164" s="12" t="s">
        <v>82</v>
      </c>
      <c r="AW164" s="12" t="s">
        <v>33</v>
      </c>
      <c r="AX164" s="12" t="s">
        <v>72</v>
      </c>
      <c r="AY164" s="148" t="s">
        <v>141</v>
      </c>
    </row>
    <row r="165" spans="2:51" s="13" customFormat="1" ht="10.2">
      <c r="B165" s="154"/>
      <c r="D165" s="141" t="s">
        <v>155</v>
      </c>
      <c r="E165" s="155" t="s">
        <v>19</v>
      </c>
      <c r="F165" s="156" t="s">
        <v>158</v>
      </c>
      <c r="H165" s="157">
        <v>1.024</v>
      </c>
      <c r="I165" s="158"/>
      <c r="L165" s="154"/>
      <c r="M165" s="159"/>
      <c r="T165" s="160"/>
      <c r="AT165" s="155" t="s">
        <v>155</v>
      </c>
      <c r="AU165" s="155" t="s">
        <v>82</v>
      </c>
      <c r="AV165" s="13" t="s">
        <v>149</v>
      </c>
      <c r="AW165" s="13" t="s">
        <v>33</v>
      </c>
      <c r="AX165" s="13" t="s">
        <v>80</v>
      </c>
      <c r="AY165" s="155" t="s">
        <v>141</v>
      </c>
    </row>
    <row r="166" spans="2:65" s="1" customFormat="1" ht="16.5" customHeight="1">
      <c r="B166" s="33"/>
      <c r="C166" s="128" t="s">
        <v>235</v>
      </c>
      <c r="D166" s="128" t="s">
        <v>144</v>
      </c>
      <c r="E166" s="129" t="s">
        <v>236</v>
      </c>
      <c r="F166" s="130" t="s">
        <v>237</v>
      </c>
      <c r="G166" s="131" t="s">
        <v>147</v>
      </c>
      <c r="H166" s="132">
        <v>3.5</v>
      </c>
      <c r="I166" s="133"/>
      <c r="J166" s="134">
        <f>ROUND(I166*H166,2)</f>
        <v>0</v>
      </c>
      <c r="K166" s="130" t="s">
        <v>148</v>
      </c>
      <c r="L166" s="33"/>
      <c r="M166" s="135" t="s">
        <v>19</v>
      </c>
      <c r="N166" s="136" t="s">
        <v>43</v>
      </c>
      <c r="P166" s="137">
        <f>O166*H166</f>
        <v>0</v>
      </c>
      <c r="Q166" s="137">
        <v>0.01117</v>
      </c>
      <c r="R166" s="137">
        <f>Q166*H166</f>
        <v>0.039095</v>
      </c>
      <c r="S166" s="137">
        <v>0</v>
      </c>
      <c r="T166" s="138">
        <f>S166*H166</f>
        <v>0</v>
      </c>
      <c r="AR166" s="139" t="s">
        <v>149</v>
      </c>
      <c r="AT166" s="139" t="s">
        <v>144</v>
      </c>
      <c r="AU166" s="139" t="s">
        <v>82</v>
      </c>
      <c r="AY166" s="18" t="s">
        <v>141</v>
      </c>
      <c r="BE166" s="140">
        <f>IF(N166="základní",J166,0)</f>
        <v>0</v>
      </c>
      <c r="BF166" s="140">
        <f>IF(N166="snížená",J166,0)</f>
        <v>0</v>
      </c>
      <c r="BG166" s="140">
        <f>IF(N166="zákl. přenesená",J166,0)</f>
        <v>0</v>
      </c>
      <c r="BH166" s="140">
        <f>IF(N166="sníž. přenesená",J166,0)</f>
        <v>0</v>
      </c>
      <c r="BI166" s="140">
        <f>IF(N166="nulová",J166,0)</f>
        <v>0</v>
      </c>
      <c r="BJ166" s="18" t="s">
        <v>80</v>
      </c>
      <c r="BK166" s="140">
        <f>ROUND(I166*H166,2)</f>
        <v>0</v>
      </c>
      <c r="BL166" s="18" t="s">
        <v>149</v>
      </c>
      <c r="BM166" s="139" t="s">
        <v>238</v>
      </c>
    </row>
    <row r="167" spans="2:47" s="1" customFormat="1" ht="10.2">
      <c r="B167" s="33"/>
      <c r="D167" s="141" t="s">
        <v>151</v>
      </c>
      <c r="F167" s="142" t="s">
        <v>239</v>
      </c>
      <c r="I167" s="143"/>
      <c r="L167" s="33"/>
      <c r="M167" s="144"/>
      <c r="T167" s="54"/>
      <c r="AT167" s="18" t="s">
        <v>151</v>
      </c>
      <c r="AU167" s="18" t="s">
        <v>82</v>
      </c>
    </row>
    <row r="168" spans="2:47" s="1" customFormat="1" ht="10.2">
      <c r="B168" s="33"/>
      <c r="D168" s="145" t="s">
        <v>153</v>
      </c>
      <c r="F168" s="146" t="s">
        <v>240</v>
      </c>
      <c r="I168" s="143"/>
      <c r="L168" s="33"/>
      <c r="M168" s="144"/>
      <c r="T168" s="54"/>
      <c r="AT168" s="18" t="s">
        <v>153</v>
      </c>
      <c r="AU168" s="18" t="s">
        <v>82</v>
      </c>
    </row>
    <row r="169" spans="2:51" s="14" customFormat="1" ht="10.2">
      <c r="B169" s="161"/>
      <c r="D169" s="141" t="s">
        <v>155</v>
      </c>
      <c r="E169" s="162" t="s">
        <v>19</v>
      </c>
      <c r="F169" s="163" t="s">
        <v>232</v>
      </c>
      <c r="H169" s="162" t="s">
        <v>19</v>
      </c>
      <c r="I169" s="164"/>
      <c r="L169" s="161"/>
      <c r="M169" s="165"/>
      <c r="T169" s="166"/>
      <c r="AT169" s="162" t="s">
        <v>155</v>
      </c>
      <c r="AU169" s="162" t="s">
        <v>82</v>
      </c>
      <c r="AV169" s="14" t="s">
        <v>80</v>
      </c>
      <c r="AW169" s="14" t="s">
        <v>33</v>
      </c>
      <c r="AX169" s="14" t="s">
        <v>72</v>
      </c>
      <c r="AY169" s="162" t="s">
        <v>141</v>
      </c>
    </row>
    <row r="170" spans="2:51" s="12" customFormat="1" ht="10.2">
      <c r="B170" s="147"/>
      <c r="D170" s="141" t="s">
        <v>155</v>
      </c>
      <c r="E170" s="148" t="s">
        <v>19</v>
      </c>
      <c r="F170" s="149" t="s">
        <v>241</v>
      </c>
      <c r="H170" s="150">
        <v>1.75</v>
      </c>
      <c r="I170" s="151"/>
      <c r="L170" s="147"/>
      <c r="M170" s="152"/>
      <c r="T170" s="153"/>
      <c r="AT170" s="148" t="s">
        <v>155</v>
      </c>
      <c r="AU170" s="148" t="s">
        <v>82</v>
      </c>
      <c r="AV170" s="12" t="s">
        <v>82</v>
      </c>
      <c r="AW170" s="12" t="s">
        <v>33</v>
      </c>
      <c r="AX170" s="12" t="s">
        <v>72</v>
      </c>
      <c r="AY170" s="148" t="s">
        <v>141</v>
      </c>
    </row>
    <row r="171" spans="2:51" s="12" customFormat="1" ht="10.2">
      <c r="B171" s="147"/>
      <c r="D171" s="141" t="s">
        <v>155</v>
      </c>
      <c r="E171" s="148" t="s">
        <v>19</v>
      </c>
      <c r="F171" s="149" t="s">
        <v>242</v>
      </c>
      <c r="H171" s="150">
        <v>1.75</v>
      </c>
      <c r="I171" s="151"/>
      <c r="L171" s="147"/>
      <c r="M171" s="152"/>
      <c r="T171" s="153"/>
      <c r="AT171" s="148" t="s">
        <v>155</v>
      </c>
      <c r="AU171" s="148" t="s">
        <v>82</v>
      </c>
      <c r="AV171" s="12" t="s">
        <v>82</v>
      </c>
      <c r="AW171" s="12" t="s">
        <v>33</v>
      </c>
      <c r="AX171" s="12" t="s">
        <v>72</v>
      </c>
      <c r="AY171" s="148" t="s">
        <v>141</v>
      </c>
    </row>
    <row r="172" spans="2:51" s="13" customFormat="1" ht="10.2">
      <c r="B172" s="154"/>
      <c r="D172" s="141" t="s">
        <v>155</v>
      </c>
      <c r="E172" s="155" t="s">
        <v>19</v>
      </c>
      <c r="F172" s="156" t="s">
        <v>158</v>
      </c>
      <c r="H172" s="157">
        <v>3.5</v>
      </c>
      <c r="I172" s="158"/>
      <c r="L172" s="154"/>
      <c r="M172" s="159"/>
      <c r="T172" s="160"/>
      <c r="AT172" s="155" t="s">
        <v>155</v>
      </c>
      <c r="AU172" s="155" t="s">
        <v>82</v>
      </c>
      <c r="AV172" s="13" t="s">
        <v>149</v>
      </c>
      <c r="AW172" s="13" t="s">
        <v>33</v>
      </c>
      <c r="AX172" s="13" t="s">
        <v>80</v>
      </c>
      <c r="AY172" s="155" t="s">
        <v>141</v>
      </c>
    </row>
    <row r="173" spans="2:65" s="1" customFormat="1" ht="16.5" customHeight="1">
      <c r="B173" s="33"/>
      <c r="C173" s="128" t="s">
        <v>243</v>
      </c>
      <c r="D173" s="128" t="s">
        <v>144</v>
      </c>
      <c r="E173" s="129" t="s">
        <v>244</v>
      </c>
      <c r="F173" s="130" t="s">
        <v>245</v>
      </c>
      <c r="G173" s="131" t="s">
        <v>147</v>
      </c>
      <c r="H173" s="132">
        <v>3.5</v>
      </c>
      <c r="I173" s="133"/>
      <c r="J173" s="134">
        <f>ROUND(I173*H173,2)</f>
        <v>0</v>
      </c>
      <c r="K173" s="130" t="s">
        <v>148</v>
      </c>
      <c r="L173" s="33"/>
      <c r="M173" s="135" t="s">
        <v>19</v>
      </c>
      <c r="N173" s="136" t="s">
        <v>43</v>
      </c>
      <c r="P173" s="137">
        <f>O173*H173</f>
        <v>0</v>
      </c>
      <c r="Q173" s="137">
        <v>0</v>
      </c>
      <c r="R173" s="137">
        <f>Q173*H173</f>
        <v>0</v>
      </c>
      <c r="S173" s="137">
        <v>0</v>
      </c>
      <c r="T173" s="138">
        <f>S173*H173</f>
        <v>0</v>
      </c>
      <c r="AR173" s="139" t="s">
        <v>149</v>
      </c>
      <c r="AT173" s="139" t="s">
        <v>144</v>
      </c>
      <c r="AU173" s="139" t="s">
        <v>82</v>
      </c>
      <c r="AY173" s="18" t="s">
        <v>141</v>
      </c>
      <c r="BE173" s="140">
        <f>IF(N173="základní",J173,0)</f>
        <v>0</v>
      </c>
      <c r="BF173" s="140">
        <f>IF(N173="snížená",J173,0)</f>
        <v>0</v>
      </c>
      <c r="BG173" s="140">
        <f>IF(N173="zákl. přenesená",J173,0)</f>
        <v>0</v>
      </c>
      <c r="BH173" s="140">
        <f>IF(N173="sníž. přenesená",J173,0)</f>
        <v>0</v>
      </c>
      <c r="BI173" s="140">
        <f>IF(N173="nulová",J173,0)</f>
        <v>0</v>
      </c>
      <c r="BJ173" s="18" t="s">
        <v>80</v>
      </c>
      <c r="BK173" s="140">
        <f>ROUND(I173*H173,2)</f>
        <v>0</v>
      </c>
      <c r="BL173" s="18" t="s">
        <v>149</v>
      </c>
      <c r="BM173" s="139" t="s">
        <v>246</v>
      </c>
    </row>
    <row r="174" spans="2:47" s="1" customFormat="1" ht="10.2">
      <c r="B174" s="33"/>
      <c r="D174" s="141" t="s">
        <v>151</v>
      </c>
      <c r="F174" s="142" t="s">
        <v>247</v>
      </c>
      <c r="I174" s="143"/>
      <c r="L174" s="33"/>
      <c r="M174" s="144"/>
      <c r="T174" s="54"/>
      <c r="AT174" s="18" t="s">
        <v>151</v>
      </c>
      <c r="AU174" s="18" t="s">
        <v>82</v>
      </c>
    </row>
    <row r="175" spans="2:47" s="1" customFormat="1" ht="10.2">
      <c r="B175" s="33"/>
      <c r="D175" s="145" t="s">
        <v>153</v>
      </c>
      <c r="F175" s="146" t="s">
        <v>248</v>
      </c>
      <c r="I175" s="143"/>
      <c r="L175" s="33"/>
      <c r="M175" s="144"/>
      <c r="T175" s="54"/>
      <c r="AT175" s="18" t="s">
        <v>153</v>
      </c>
      <c r="AU175" s="18" t="s">
        <v>82</v>
      </c>
    </row>
    <row r="176" spans="2:65" s="1" customFormat="1" ht="16.5" customHeight="1">
      <c r="B176" s="33"/>
      <c r="C176" s="128" t="s">
        <v>249</v>
      </c>
      <c r="D176" s="128" t="s">
        <v>144</v>
      </c>
      <c r="E176" s="129" t="s">
        <v>250</v>
      </c>
      <c r="F176" s="130" t="s">
        <v>251</v>
      </c>
      <c r="G176" s="131" t="s">
        <v>180</v>
      </c>
      <c r="H176" s="132">
        <v>0.17</v>
      </c>
      <c r="I176" s="133"/>
      <c r="J176" s="134">
        <f>ROUND(I176*H176,2)</f>
        <v>0</v>
      </c>
      <c r="K176" s="130" t="s">
        <v>148</v>
      </c>
      <c r="L176" s="33"/>
      <c r="M176" s="135" t="s">
        <v>19</v>
      </c>
      <c r="N176" s="136" t="s">
        <v>43</v>
      </c>
      <c r="P176" s="137">
        <f>O176*H176</f>
        <v>0</v>
      </c>
      <c r="Q176" s="137">
        <v>1.05291</v>
      </c>
      <c r="R176" s="137">
        <f>Q176*H176</f>
        <v>0.1789947</v>
      </c>
      <c r="S176" s="137">
        <v>0</v>
      </c>
      <c r="T176" s="138">
        <f>S176*H176</f>
        <v>0</v>
      </c>
      <c r="AR176" s="139" t="s">
        <v>149</v>
      </c>
      <c r="AT176" s="139" t="s">
        <v>144</v>
      </c>
      <c r="AU176" s="139" t="s">
        <v>82</v>
      </c>
      <c r="AY176" s="18" t="s">
        <v>141</v>
      </c>
      <c r="BE176" s="140">
        <f>IF(N176="základní",J176,0)</f>
        <v>0</v>
      </c>
      <c r="BF176" s="140">
        <f>IF(N176="snížená",J176,0)</f>
        <v>0</v>
      </c>
      <c r="BG176" s="140">
        <f>IF(N176="zákl. přenesená",J176,0)</f>
        <v>0</v>
      </c>
      <c r="BH176" s="140">
        <f>IF(N176="sníž. přenesená",J176,0)</f>
        <v>0</v>
      </c>
      <c r="BI176" s="140">
        <f>IF(N176="nulová",J176,0)</f>
        <v>0</v>
      </c>
      <c r="BJ176" s="18" t="s">
        <v>80</v>
      </c>
      <c r="BK176" s="140">
        <f>ROUND(I176*H176,2)</f>
        <v>0</v>
      </c>
      <c r="BL176" s="18" t="s">
        <v>149</v>
      </c>
      <c r="BM176" s="139" t="s">
        <v>252</v>
      </c>
    </row>
    <row r="177" spans="2:47" s="1" customFormat="1" ht="10.2">
      <c r="B177" s="33"/>
      <c r="D177" s="141" t="s">
        <v>151</v>
      </c>
      <c r="F177" s="142" t="s">
        <v>253</v>
      </c>
      <c r="I177" s="143"/>
      <c r="L177" s="33"/>
      <c r="M177" s="144"/>
      <c r="T177" s="54"/>
      <c r="AT177" s="18" t="s">
        <v>151</v>
      </c>
      <c r="AU177" s="18" t="s">
        <v>82</v>
      </c>
    </row>
    <row r="178" spans="2:47" s="1" customFormat="1" ht="10.2">
      <c r="B178" s="33"/>
      <c r="D178" s="145" t="s">
        <v>153</v>
      </c>
      <c r="F178" s="146" t="s">
        <v>254</v>
      </c>
      <c r="I178" s="143"/>
      <c r="L178" s="33"/>
      <c r="M178" s="144"/>
      <c r="T178" s="54"/>
      <c r="AT178" s="18" t="s">
        <v>153</v>
      </c>
      <c r="AU178" s="18" t="s">
        <v>82</v>
      </c>
    </row>
    <row r="179" spans="2:51" s="14" customFormat="1" ht="10.2">
      <c r="B179" s="161"/>
      <c r="D179" s="141" t="s">
        <v>155</v>
      </c>
      <c r="E179" s="162" t="s">
        <v>19</v>
      </c>
      <c r="F179" s="163" t="s">
        <v>255</v>
      </c>
      <c r="H179" s="162" t="s">
        <v>19</v>
      </c>
      <c r="I179" s="164"/>
      <c r="L179" s="161"/>
      <c r="M179" s="165"/>
      <c r="T179" s="166"/>
      <c r="AT179" s="162" t="s">
        <v>155</v>
      </c>
      <c r="AU179" s="162" t="s">
        <v>82</v>
      </c>
      <c r="AV179" s="14" t="s">
        <v>80</v>
      </c>
      <c r="AW179" s="14" t="s">
        <v>33</v>
      </c>
      <c r="AX179" s="14" t="s">
        <v>72</v>
      </c>
      <c r="AY179" s="162" t="s">
        <v>141</v>
      </c>
    </row>
    <row r="180" spans="2:51" s="12" customFormat="1" ht="10.2">
      <c r="B180" s="147"/>
      <c r="D180" s="141" t="s">
        <v>155</v>
      </c>
      <c r="E180" s="148" t="s">
        <v>19</v>
      </c>
      <c r="F180" s="149" t="s">
        <v>256</v>
      </c>
      <c r="H180" s="150">
        <v>0.01</v>
      </c>
      <c r="I180" s="151"/>
      <c r="L180" s="147"/>
      <c r="M180" s="152"/>
      <c r="T180" s="153"/>
      <c r="AT180" s="148" t="s">
        <v>155</v>
      </c>
      <c r="AU180" s="148" t="s">
        <v>82</v>
      </c>
      <c r="AV180" s="12" t="s">
        <v>82</v>
      </c>
      <c r="AW180" s="12" t="s">
        <v>33</v>
      </c>
      <c r="AX180" s="12" t="s">
        <v>72</v>
      </c>
      <c r="AY180" s="148" t="s">
        <v>141</v>
      </c>
    </row>
    <row r="181" spans="2:51" s="12" customFormat="1" ht="10.2">
      <c r="B181" s="147"/>
      <c r="D181" s="141" t="s">
        <v>155</v>
      </c>
      <c r="E181" s="148" t="s">
        <v>19</v>
      </c>
      <c r="F181" s="149" t="s">
        <v>257</v>
      </c>
      <c r="H181" s="150">
        <v>0.069</v>
      </c>
      <c r="I181" s="151"/>
      <c r="L181" s="147"/>
      <c r="M181" s="152"/>
      <c r="T181" s="153"/>
      <c r="AT181" s="148" t="s">
        <v>155</v>
      </c>
      <c r="AU181" s="148" t="s">
        <v>82</v>
      </c>
      <c r="AV181" s="12" t="s">
        <v>82</v>
      </c>
      <c r="AW181" s="12" t="s">
        <v>33</v>
      </c>
      <c r="AX181" s="12" t="s">
        <v>72</v>
      </c>
      <c r="AY181" s="148" t="s">
        <v>141</v>
      </c>
    </row>
    <row r="182" spans="2:51" s="15" customFormat="1" ht="10.2">
      <c r="B182" s="167"/>
      <c r="D182" s="141" t="s">
        <v>155</v>
      </c>
      <c r="E182" s="168" t="s">
        <v>19</v>
      </c>
      <c r="F182" s="169" t="s">
        <v>258</v>
      </c>
      <c r="H182" s="170">
        <v>0.079</v>
      </c>
      <c r="I182" s="171"/>
      <c r="L182" s="167"/>
      <c r="M182" s="172"/>
      <c r="T182" s="173"/>
      <c r="AT182" s="168" t="s">
        <v>155</v>
      </c>
      <c r="AU182" s="168" t="s">
        <v>82</v>
      </c>
      <c r="AV182" s="15" t="s">
        <v>142</v>
      </c>
      <c r="AW182" s="15" t="s">
        <v>33</v>
      </c>
      <c r="AX182" s="15" t="s">
        <v>72</v>
      </c>
      <c r="AY182" s="168" t="s">
        <v>141</v>
      </c>
    </row>
    <row r="183" spans="2:51" s="12" customFormat="1" ht="10.2">
      <c r="B183" s="147"/>
      <c r="D183" s="141" t="s">
        <v>155</v>
      </c>
      <c r="E183" s="148" t="s">
        <v>19</v>
      </c>
      <c r="F183" s="149" t="s">
        <v>259</v>
      </c>
      <c r="H183" s="150">
        <v>0.091</v>
      </c>
      <c r="I183" s="151"/>
      <c r="L183" s="147"/>
      <c r="M183" s="152"/>
      <c r="T183" s="153"/>
      <c r="AT183" s="148" t="s">
        <v>155</v>
      </c>
      <c r="AU183" s="148" t="s">
        <v>82</v>
      </c>
      <c r="AV183" s="12" t="s">
        <v>82</v>
      </c>
      <c r="AW183" s="12" t="s">
        <v>33</v>
      </c>
      <c r="AX183" s="12" t="s">
        <v>72</v>
      </c>
      <c r="AY183" s="148" t="s">
        <v>141</v>
      </c>
    </row>
    <row r="184" spans="2:51" s="13" customFormat="1" ht="10.2">
      <c r="B184" s="154"/>
      <c r="D184" s="141" t="s">
        <v>155</v>
      </c>
      <c r="E184" s="155" t="s">
        <v>19</v>
      </c>
      <c r="F184" s="156" t="s">
        <v>158</v>
      </c>
      <c r="H184" s="157">
        <v>0.17</v>
      </c>
      <c r="I184" s="158"/>
      <c r="L184" s="154"/>
      <c r="M184" s="159"/>
      <c r="T184" s="160"/>
      <c r="AT184" s="155" t="s">
        <v>155</v>
      </c>
      <c r="AU184" s="155" t="s">
        <v>82</v>
      </c>
      <c r="AV184" s="13" t="s">
        <v>149</v>
      </c>
      <c r="AW184" s="13" t="s">
        <v>33</v>
      </c>
      <c r="AX184" s="13" t="s">
        <v>80</v>
      </c>
      <c r="AY184" s="155" t="s">
        <v>141</v>
      </c>
    </row>
    <row r="185" spans="2:65" s="1" customFormat="1" ht="16.5" customHeight="1">
      <c r="B185" s="33"/>
      <c r="C185" s="128" t="s">
        <v>260</v>
      </c>
      <c r="D185" s="128" t="s">
        <v>144</v>
      </c>
      <c r="E185" s="129" t="s">
        <v>261</v>
      </c>
      <c r="F185" s="130" t="s">
        <v>262</v>
      </c>
      <c r="G185" s="131" t="s">
        <v>172</v>
      </c>
      <c r="H185" s="132">
        <v>0.35</v>
      </c>
      <c r="I185" s="133"/>
      <c r="J185" s="134">
        <f>ROUND(I185*H185,2)</f>
        <v>0</v>
      </c>
      <c r="K185" s="130" t="s">
        <v>148</v>
      </c>
      <c r="L185" s="33"/>
      <c r="M185" s="135" t="s">
        <v>19</v>
      </c>
      <c r="N185" s="136" t="s">
        <v>43</v>
      </c>
      <c r="P185" s="137">
        <f>O185*H185</f>
        <v>0</v>
      </c>
      <c r="Q185" s="137">
        <v>2.50195</v>
      </c>
      <c r="R185" s="137">
        <f>Q185*H185</f>
        <v>0.8756824999999999</v>
      </c>
      <c r="S185" s="137">
        <v>0</v>
      </c>
      <c r="T185" s="138">
        <f>S185*H185</f>
        <v>0</v>
      </c>
      <c r="AR185" s="139" t="s">
        <v>149</v>
      </c>
      <c r="AT185" s="139" t="s">
        <v>144</v>
      </c>
      <c r="AU185" s="139" t="s">
        <v>82</v>
      </c>
      <c r="AY185" s="18" t="s">
        <v>141</v>
      </c>
      <c r="BE185" s="140">
        <f>IF(N185="základní",J185,0)</f>
        <v>0</v>
      </c>
      <c r="BF185" s="140">
        <f>IF(N185="snížená",J185,0)</f>
        <v>0</v>
      </c>
      <c r="BG185" s="140">
        <f>IF(N185="zákl. přenesená",J185,0)</f>
        <v>0</v>
      </c>
      <c r="BH185" s="140">
        <f>IF(N185="sníž. přenesená",J185,0)</f>
        <v>0</v>
      </c>
      <c r="BI185" s="140">
        <f>IF(N185="nulová",J185,0)</f>
        <v>0</v>
      </c>
      <c r="BJ185" s="18" t="s">
        <v>80</v>
      </c>
      <c r="BK185" s="140">
        <f>ROUND(I185*H185,2)</f>
        <v>0</v>
      </c>
      <c r="BL185" s="18" t="s">
        <v>149</v>
      </c>
      <c r="BM185" s="139" t="s">
        <v>263</v>
      </c>
    </row>
    <row r="186" spans="2:47" s="1" customFormat="1" ht="19.2">
      <c r="B186" s="33"/>
      <c r="D186" s="141" t="s">
        <v>151</v>
      </c>
      <c r="F186" s="142" t="s">
        <v>264</v>
      </c>
      <c r="I186" s="143"/>
      <c r="L186" s="33"/>
      <c r="M186" s="144"/>
      <c r="T186" s="54"/>
      <c r="AT186" s="18" t="s">
        <v>151</v>
      </c>
      <c r="AU186" s="18" t="s">
        <v>82</v>
      </c>
    </row>
    <row r="187" spans="2:47" s="1" customFormat="1" ht="10.2">
      <c r="B187" s="33"/>
      <c r="D187" s="145" t="s">
        <v>153</v>
      </c>
      <c r="F187" s="146" t="s">
        <v>265</v>
      </c>
      <c r="I187" s="143"/>
      <c r="L187" s="33"/>
      <c r="M187" s="144"/>
      <c r="T187" s="54"/>
      <c r="AT187" s="18" t="s">
        <v>153</v>
      </c>
      <c r="AU187" s="18" t="s">
        <v>82</v>
      </c>
    </row>
    <row r="188" spans="2:51" s="12" customFormat="1" ht="10.2">
      <c r="B188" s="147"/>
      <c r="D188" s="141" t="s">
        <v>155</v>
      </c>
      <c r="E188" s="148" t="s">
        <v>19</v>
      </c>
      <c r="F188" s="149" t="s">
        <v>266</v>
      </c>
      <c r="H188" s="150">
        <v>0.35</v>
      </c>
      <c r="I188" s="151"/>
      <c r="L188" s="147"/>
      <c r="M188" s="152"/>
      <c r="T188" s="153"/>
      <c r="AT188" s="148" t="s">
        <v>155</v>
      </c>
      <c r="AU188" s="148" t="s">
        <v>82</v>
      </c>
      <c r="AV188" s="12" t="s">
        <v>82</v>
      </c>
      <c r="AW188" s="12" t="s">
        <v>33</v>
      </c>
      <c r="AX188" s="12" t="s">
        <v>80</v>
      </c>
      <c r="AY188" s="148" t="s">
        <v>141</v>
      </c>
    </row>
    <row r="189" spans="2:65" s="1" customFormat="1" ht="16.5" customHeight="1">
      <c r="B189" s="33"/>
      <c r="C189" s="128" t="s">
        <v>267</v>
      </c>
      <c r="D189" s="128" t="s">
        <v>144</v>
      </c>
      <c r="E189" s="129" t="s">
        <v>268</v>
      </c>
      <c r="F189" s="130" t="s">
        <v>269</v>
      </c>
      <c r="G189" s="131" t="s">
        <v>180</v>
      </c>
      <c r="H189" s="132">
        <v>0.008</v>
      </c>
      <c r="I189" s="133"/>
      <c r="J189" s="134">
        <f>ROUND(I189*H189,2)</f>
        <v>0</v>
      </c>
      <c r="K189" s="130" t="s">
        <v>148</v>
      </c>
      <c r="L189" s="33"/>
      <c r="M189" s="135" t="s">
        <v>19</v>
      </c>
      <c r="N189" s="136" t="s">
        <v>43</v>
      </c>
      <c r="P189" s="137">
        <f>O189*H189</f>
        <v>0</v>
      </c>
      <c r="Q189" s="137">
        <v>1.06277</v>
      </c>
      <c r="R189" s="137">
        <f>Q189*H189</f>
        <v>0.00850216</v>
      </c>
      <c r="S189" s="137">
        <v>0</v>
      </c>
      <c r="T189" s="138">
        <f>S189*H189</f>
        <v>0</v>
      </c>
      <c r="AR189" s="139" t="s">
        <v>149</v>
      </c>
      <c r="AT189" s="139" t="s">
        <v>144</v>
      </c>
      <c r="AU189" s="139" t="s">
        <v>82</v>
      </c>
      <c r="AY189" s="18" t="s">
        <v>141</v>
      </c>
      <c r="BE189" s="140">
        <f>IF(N189="základní",J189,0)</f>
        <v>0</v>
      </c>
      <c r="BF189" s="140">
        <f>IF(N189="snížená",J189,0)</f>
        <v>0</v>
      </c>
      <c r="BG189" s="140">
        <f>IF(N189="zákl. přenesená",J189,0)</f>
        <v>0</v>
      </c>
      <c r="BH189" s="140">
        <f>IF(N189="sníž. přenesená",J189,0)</f>
        <v>0</v>
      </c>
      <c r="BI189" s="140">
        <f>IF(N189="nulová",J189,0)</f>
        <v>0</v>
      </c>
      <c r="BJ189" s="18" t="s">
        <v>80</v>
      </c>
      <c r="BK189" s="140">
        <f>ROUND(I189*H189,2)</f>
        <v>0</v>
      </c>
      <c r="BL189" s="18" t="s">
        <v>149</v>
      </c>
      <c r="BM189" s="139" t="s">
        <v>270</v>
      </c>
    </row>
    <row r="190" spans="2:47" s="1" customFormat="1" ht="10.2">
      <c r="B190" s="33"/>
      <c r="D190" s="141" t="s">
        <v>151</v>
      </c>
      <c r="F190" s="142" t="s">
        <v>271</v>
      </c>
      <c r="I190" s="143"/>
      <c r="L190" s="33"/>
      <c r="M190" s="144"/>
      <c r="T190" s="54"/>
      <c r="AT190" s="18" t="s">
        <v>151</v>
      </c>
      <c r="AU190" s="18" t="s">
        <v>82</v>
      </c>
    </row>
    <row r="191" spans="2:47" s="1" customFormat="1" ht="10.2">
      <c r="B191" s="33"/>
      <c r="D191" s="145" t="s">
        <v>153</v>
      </c>
      <c r="F191" s="146" t="s">
        <v>272</v>
      </c>
      <c r="I191" s="143"/>
      <c r="L191" s="33"/>
      <c r="M191" s="144"/>
      <c r="T191" s="54"/>
      <c r="AT191" s="18" t="s">
        <v>153</v>
      </c>
      <c r="AU191" s="18" t="s">
        <v>82</v>
      </c>
    </row>
    <row r="192" spans="2:51" s="12" customFormat="1" ht="10.2">
      <c r="B192" s="147"/>
      <c r="D192" s="141" t="s">
        <v>155</v>
      </c>
      <c r="E192" s="148" t="s">
        <v>19</v>
      </c>
      <c r="F192" s="149" t="s">
        <v>273</v>
      </c>
      <c r="H192" s="150">
        <v>0.008</v>
      </c>
      <c r="I192" s="151"/>
      <c r="L192" s="147"/>
      <c r="M192" s="152"/>
      <c r="T192" s="153"/>
      <c r="AT192" s="148" t="s">
        <v>155</v>
      </c>
      <c r="AU192" s="148" t="s">
        <v>82</v>
      </c>
      <c r="AV192" s="12" t="s">
        <v>82</v>
      </c>
      <c r="AW192" s="12" t="s">
        <v>33</v>
      </c>
      <c r="AX192" s="12" t="s">
        <v>80</v>
      </c>
      <c r="AY192" s="148" t="s">
        <v>141</v>
      </c>
    </row>
    <row r="193" spans="2:65" s="1" customFormat="1" ht="16.5" customHeight="1">
      <c r="B193" s="33"/>
      <c r="C193" s="128" t="s">
        <v>274</v>
      </c>
      <c r="D193" s="128" t="s">
        <v>144</v>
      </c>
      <c r="E193" s="129" t="s">
        <v>275</v>
      </c>
      <c r="F193" s="130" t="s">
        <v>276</v>
      </c>
      <c r="G193" s="131" t="s">
        <v>147</v>
      </c>
      <c r="H193" s="132">
        <v>1.359</v>
      </c>
      <c r="I193" s="133"/>
      <c r="J193" s="134">
        <f>ROUND(I193*H193,2)</f>
        <v>0</v>
      </c>
      <c r="K193" s="130" t="s">
        <v>148</v>
      </c>
      <c r="L193" s="33"/>
      <c r="M193" s="135" t="s">
        <v>19</v>
      </c>
      <c r="N193" s="136" t="s">
        <v>43</v>
      </c>
      <c r="P193" s="137">
        <f>O193*H193</f>
        <v>0</v>
      </c>
      <c r="Q193" s="137">
        <v>0.01296</v>
      </c>
      <c r="R193" s="137">
        <f>Q193*H193</f>
        <v>0.01761264</v>
      </c>
      <c r="S193" s="137">
        <v>0</v>
      </c>
      <c r="T193" s="138">
        <f>S193*H193</f>
        <v>0</v>
      </c>
      <c r="AR193" s="139" t="s">
        <v>149</v>
      </c>
      <c r="AT193" s="139" t="s">
        <v>144</v>
      </c>
      <c r="AU193" s="139" t="s">
        <v>82</v>
      </c>
      <c r="AY193" s="18" t="s">
        <v>141</v>
      </c>
      <c r="BE193" s="140">
        <f>IF(N193="základní",J193,0)</f>
        <v>0</v>
      </c>
      <c r="BF193" s="140">
        <f>IF(N193="snížená",J193,0)</f>
        <v>0</v>
      </c>
      <c r="BG193" s="140">
        <f>IF(N193="zákl. přenesená",J193,0)</f>
        <v>0</v>
      </c>
      <c r="BH193" s="140">
        <f>IF(N193="sníž. přenesená",J193,0)</f>
        <v>0</v>
      </c>
      <c r="BI193" s="140">
        <f>IF(N193="nulová",J193,0)</f>
        <v>0</v>
      </c>
      <c r="BJ193" s="18" t="s">
        <v>80</v>
      </c>
      <c r="BK193" s="140">
        <f>ROUND(I193*H193,2)</f>
        <v>0</v>
      </c>
      <c r="BL193" s="18" t="s">
        <v>149</v>
      </c>
      <c r="BM193" s="139" t="s">
        <v>277</v>
      </c>
    </row>
    <row r="194" spans="2:47" s="1" customFormat="1" ht="10.2">
      <c r="B194" s="33"/>
      <c r="D194" s="141" t="s">
        <v>151</v>
      </c>
      <c r="F194" s="142" t="s">
        <v>278</v>
      </c>
      <c r="I194" s="143"/>
      <c r="L194" s="33"/>
      <c r="M194" s="144"/>
      <c r="T194" s="54"/>
      <c r="AT194" s="18" t="s">
        <v>151</v>
      </c>
      <c r="AU194" s="18" t="s">
        <v>82</v>
      </c>
    </row>
    <row r="195" spans="2:47" s="1" customFormat="1" ht="10.2">
      <c r="B195" s="33"/>
      <c r="D195" s="145" t="s">
        <v>153</v>
      </c>
      <c r="F195" s="146" t="s">
        <v>279</v>
      </c>
      <c r="I195" s="143"/>
      <c r="L195" s="33"/>
      <c r="M195" s="144"/>
      <c r="T195" s="54"/>
      <c r="AT195" s="18" t="s">
        <v>153</v>
      </c>
      <c r="AU195" s="18" t="s">
        <v>82</v>
      </c>
    </row>
    <row r="196" spans="2:51" s="12" customFormat="1" ht="10.2">
      <c r="B196" s="147"/>
      <c r="D196" s="141" t="s">
        <v>155</v>
      </c>
      <c r="E196" s="148" t="s">
        <v>19</v>
      </c>
      <c r="F196" s="149" t="s">
        <v>280</v>
      </c>
      <c r="H196" s="150">
        <v>1.359</v>
      </c>
      <c r="I196" s="151"/>
      <c r="L196" s="147"/>
      <c r="M196" s="152"/>
      <c r="T196" s="153"/>
      <c r="AT196" s="148" t="s">
        <v>155</v>
      </c>
      <c r="AU196" s="148" t="s">
        <v>82</v>
      </c>
      <c r="AV196" s="12" t="s">
        <v>82</v>
      </c>
      <c r="AW196" s="12" t="s">
        <v>33</v>
      </c>
      <c r="AX196" s="12" t="s">
        <v>80</v>
      </c>
      <c r="AY196" s="148" t="s">
        <v>141</v>
      </c>
    </row>
    <row r="197" spans="2:65" s="1" customFormat="1" ht="16.5" customHeight="1">
      <c r="B197" s="33"/>
      <c r="C197" s="128" t="s">
        <v>281</v>
      </c>
      <c r="D197" s="128" t="s">
        <v>144</v>
      </c>
      <c r="E197" s="129" t="s">
        <v>282</v>
      </c>
      <c r="F197" s="130" t="s">
        <v>283</v>
      </c>
      <c r="G197" s="131" t="s">
        <v>147</v>
      </c>
      <c r="H197" s="132">
        <v>1.359</v>
      </c>
      <c r="I197" s="133"/>
      <c r="J197" s="134">
        <f>ROUND(I197*H197,2)</f>
        <v>0</v>
      </c>
      <c r="K197" s="130" t="s">
        <v>148</v>
      </c>
      <c r="L197" s="33"/>
      <c r="M197" s="135" t="s">
        <v>19</v>
      </c>
      <c r="N197" s="136" t="s">
        <v>43</v>
      </c>
      <c r="P197" s="137">
        <f>O197*H197</f>
        <v>0</v>
      </c>
      <c r="Q197" s="137">
        <v>0</v>
      </c>
      <c r="R197" s="137">
        <f>Q197*H197</f>
        <v>0</v>
      </c>
      <c r="S197" s="137">
        <v>0</v>
      </c>
      <c r="T197" s="138">
        <f>S197*H197</f>
        <v>0</v>
      </c>
      <c r="AR197" s="139" t="s">
        <v>149</v>
      </c>
      <c r="AT197" s="139" t="s">
        <v>144</v>
      </c>
      <c r="AU197" s="139" t="s">
        <v>82</v>
      </c>
      <c r="AY197" s="18" t="s">
        <v>141</v>
      </c>
      <c r="BE197" s="140">
        <f>IF(N197="základní",J197,0)</f>
        <v>0</v>
      </c>
      <c r="BF197" s="140">
        <f>IF(N197="snížená",J197,0)</f>
        <v>0</v>
      </c>
      <c r="BG197" s="140">
        <f>IF(N197="zákl. přenesená",J197,0)</f>
        <v>0</v>
      </c>
      <c r="BH197" s="140">
        <f>IF(N197="sníž. přenesená",J197,0)</f>
        <v>0</v>
      </c>
      <c r="BI197" s="140">
        <f>IF(N197="nulová",J197,0)</f>
        <v>0</v>
      </c>
      <c r="BJ197" s="18" t="s">
        <v>80</v>
      </c>
      <c r="BK197" s="140">
        <f>ROUND(I197*H197,2)</f>
        <v>0</v>
      </c>
      <c r="BL197" s="18" t="s">
        <v>149</v>
      </c>
      <c r="BM197" s="139" t="s">
        <v>284</v>
      </c>
    </row>
    <row r="198" spans="2:47" s="1" customFormat="1" ht="19.2">
      <c r="B198" s="33"/>
      <c r="D198" s="141" t="s">
        <v>151</v>
      </c>
      <c r="F198" s="142" t="s">
        <v>285</v>
      </c>
      <c r="I198" s="143"/>
      <c r="L198" s="33"/>
      <c r="M198" s="144"/>
      <c r="T198" s="54"/>
      <c r="AT198" s="18" t="s">
        <v>151</v>
      </c>
      <c r="AU198" s="18" t="s">
        <v>82</v>
      </c>
    </row>
    <row r="199" spans="2:47" s="1" customFormat="1" ht="10.2">
      <c r="B199" s="33"/>
      <c r="D199" s="145" t="s">
        <v>153</v>
      </c>
      <c r="F199" s="146" t="s">
        <v>286</v>
      </c>
      <c r="I199" s="143"/>
      <c r="L199" s="33"/>
      <c r="M199" s="144"/>
      <c r="T199" s="54"/>
      <c r="AT199" s="18" t="s">
        <v>153</v>
      </c>
      <c r="AU199" s="18" t="s">
        <v>82</v>
      </c>
    </row>
    <row r="200" spans="2:63" s="11" customFormat="1" ht="22.8" customHeight="1">
      <c r="B200" s="116"/>
      <c r="D200" s="117" t="s">
        <v>71</v>
      </c>
      <c r="E200" s="126" t="s">
        <v>177</v>
      </c>
      <c r="F200" s="126" t="s">
        <v>287</v>
      </c>
      <c r="I200" s="119"/>
      <c r="J200" s="127">
        <f>BK200</f>
        <v>0</v>
      </c>
      <c r="L200" s="116"/>
      <c r="M200" s="121"/>
      <c r="P200" s="122">
        <f>SUM(P201:P210)</f>
        <v>0</v>
      </c>
      <c r="R200" s="122">
        <f>SUM(R201:R210)</f>
        <v>0.34922</v>
      </c>
      <c r="T200" s="123">
        <f>SUM(T201:T210)</f>
        <v>0</v>
      </c>
      <c r="AR200" s="117" t="s">
        <v>80</v>
      </c>
      <c r="AT200" s="124" t="s">
        <v>71</v>
      </c>
      <c r="AU200" s="124" t="s">
        <v>80</v>
      </c>
      <c r="AY200" s="117" t="s">
        <v>141</v>
      </c>
      <c r="BK200" s="125">
        <f>SUM(BK201:BK210)</f>
        <v>0</v>
      </c>
    </row>
    <row r="201" spans="2:65" s="1" customFormat="1" ht="16.5" customHeight="1">
      <c r="B201" s="33"/>
      <c r="C201" s="128" t="s">
        <v>288</v>
      </c>
      <c r="D201" s="128" t="s">
        <v>144</v>
      </c>
      <c r="E201" s="129" t="s">
        <v>289</v>
      </c>
      <c r="F201" s="130" t="s">
        <v>290</v>
      </c>
      <c r="G201" s="131" t="s">
        <v>147</v>
      </c>
      <c r="H201" s="132">
        <v>1</v>
      </c>
      <c r="I201" s="133"/>
      <c r="J201" s="134">
        <f>ROUND(I201*H201,2)</f>
        <v>0</v>
      </c>
      <c r="K201" s="130" t="s">
        <v>148</v>
      </c>
      <c r="L201" s="33"/>
      <c r="M201" s="135" t="s">
        <v>19</v>
      </c>
      <c r="N201" s="136" t="s">
        <v>43</v>
      </c>
      <c r="P201" s="137">
        <f>O201*H201</f>
        <v>0</v>
      </c>
      <c r="Q201" s="137">
        <v>0.26</v>
      </c>
      <c r="R201" s="137">
        <f>Q201*H201</f>
        <v>0.26</v>
      </c>
      <c r="S201" s="137">
        <v>0</v>
      </c>
      <c r="T201" s="138">
        <f>S201*H201</f>
        <v>0</v>
      </c>
      <c r="AR201" s="139" t="s">
        <v>149</v>
      </c>
      <c r="AT201" s="139" t="s">
        <v>144</v>
      </c>
      <c r="AU201" s="139" t="s">
        <v>82</v>
      </c>
      <c r="AY201" s="18" t="s">
        <v>141</v>
      </c>
      <c r="BE201" s="140">
        <f>IF(N201="základní",J201,0)</f>
        <v>0</v>
      </c>
      <c r="BF201" s="140">
        <f>IF(N201="snížená",J201,0)</f>
        <v>0</v>
      </c>
      <c r="BG201" s="140">
        <f>IF(N201="zákl. přenesená",J201,0)</f>
        <v>0</v>
      </c>
      <c r="BH201" s="140">
        <f>IF(N201="sníž. přenesená",J201,0)</f>
        <v>0</v>
      </c>
      <c r="BI201" s="140">
        <f>IF(N201="nulová",J201,0)</f>
        <v>0</v>
      </c>
      <c r="BJ201" s="18" t="s">
        <v>80</v>
      </c>
      <c r="BK201" s="140">
        <f>ROUND(I201*H201,2)</f>
        <v>0</v>
      </c>
      <c r="BL201" s="18" t="s">
        <v>149</v>
      </c>
      <c r="BM201" s="139" t="s">
        <v>291</v>
      </c>
    </row>
    <row r="202" spans="2:47" s="1" customFormat="1" ht="19.2">
      <c r="B202" s="33"/>
      <c r="D202" s="141" t="s">
        <v>151</v>
      </c>
      <c r="F202" s="142" t="s">
        <v>292</v>
      </c>
      <c r="I202" s="143"/>
      <c r="L202" s="33"/>
      <c r="M202" s="144"/>
      <c r="T202" s="54"/>
      <c r="AT202" s="18" t="s">
        <v>151</v>
      </c>
      <c r="AU202" s="18" t="s">
        <v>82</v>
      </c>
    </row>
    <row r="203" spans="2:47" s="1" customFormat="1" ht="10.2">
      <c r="B203" s="33"/>
      <c r="D203" s="145" t="s">
        <v>153</v>
      </c>
      <c r="F203" s="146" t="s">
        <v>293</v>
      </c>
      <c r="I203" s="143"/>
      <c r="L203" s="33"/>
      <c r="M203" s="144"/>
      <c r="T203" s="54"/>
      <c r="AT203" s="18" t="s">
        <v>153</v>
      </c>
      <c r="AU203" s="18" t="s">
        <v>82</v>
      </c>
    </row>
    <row r="204" spans="2:51" s="12" customFormat="1" ht="10.2">
      <c r="B204" s="147"/>
      <c r="D204" s="141" t="s">
        <v>155</v>
      </c>
      <c r="E204" s="148" t="s">
        <v>19</v>
      </c>
      <c r="F204" s="149" t="s">
        <v>294</v>
      </c>
      <c r="H204" s="150">
        <v>1</v>
      </c>
      <c r="I204" s="151"/>
      <c r="L204" s="147"/>
      <c r="M204" s="152"/>
      <c r="T204" s="153"/>
      <c r="AT204" s="148" t="s">
        <v>155</v>
      </c>
      <c r="AU204" s="148" t="s">
        <v>82</v>
      </c>
      <c r="AV204" s="12" t="s">
        <v>82</v>
      </c>
      <c r="AW204" s="12" t="s">
        <v>33</v>
      </c>
      <c r="AX204" s="12" t="s">
        <v>80</v>
      </c>
      <c r="AY204" s="148" t="s">
        <v>141</v>
      </c>
    </row>
    <row r="205" spans="2:65" s="1" customFormat="1" ht="16.5" customHeight="1">
      <c r="B205" s="33"/>
      <c r="C205" s="128" t="s">
        <v>7</v>
      </c>
      <c r="D205" s="128" t="s">
        <v>144</v>
      </c>
      <c r="E205" s="129" t="s">
        <v>295</v>
      </c>
      <c r="F205" s="130" t="s">
        <v>296</v>
      </c>
      <c r="G205" s="131" t="s">
        <v>147</v>
      </c>
      <c r="H205" s="132">
        <v>1</v>
      </c>
      <c r="I205" s="133"/>
      <c r="J205" s="134">
        <f>ROUND(I205*H205,2)</f>
        <v>0</v>
      </c>
      <c r="K205" s="130" t="s">
        <v>148</v>
      </c>
      <c r="L205" s="33"/>
      <c r="M205" s="135" t="s">
        <v>19</v>
      </c>
      <c r="N205" s="136" t="s">
        <v>43</v>
      </c>
      <c r="P205" s="137">
        <f>O205*H205</f>
        <v>0</v>
      </c>
      <c r="Q205" s="137">
        <v>0.08922</v>
      </c>
      <c r="R205" s="137">
        <f>Q205*H205</f>
        <v>0.08922</v>
      </c>
      <c r="S205" s="137">
        <v>0</v>
      </c>
      <c r="T205" s="138">
        <f>S205*H205</f>
        <v>0</v>
      </c>
      <c r="AR205" s="139" t="s">
        <v>149</v>
      </c>
      <c r="AT205" s="139" t="s">
        <v>144</v>
      </c>
      <c r="AU205" s="139" t="s">
        <v>82</v>
      </c>
      <c r="AY205" s="18" t="s">
        <v>141</v>
      </c>
      <c r="BE205" s="140">
        <f>IF(N205="základní",J205,0)</f>
        <v>0</v>
      </c>
      <c r="BF205" s="140">
        <f>IF(N205="snížená",J205,0)</f>
        <v>0</v>
      </c>
      <c r="BG205" s="140">
        <f>IF(N205="zákl. přenesená",J205,0)</f>
        <v>0</v>
      </c>
      <c r="BH205" s="140">
        <f>IF(N205="sníž. přenesená",J205,0)</f>
        <v>0</v>
      </c>
      <c r="BI205" s="140">
        <f>IF(N205="nulová",J205,0)</f>
        <v>0</v>
      </c>
      <c r="BJ205" s="18" t="s">
        <v>80</v>
      </c>
      <c r="BK205" s="140">
        <f>ROUND(I205*H205,2)</f>
        <v>0</v>
      </c>
      <c r="BL205" s="18" t="s">
        <v>149</v>
      </c>
      <c r="BM205" s="139" t="s">
        <v>297</v>
      </c>
    </row>
    <row r="206" spans="2:47" s="1" customFormat="1" ht="28.8">
      <c r="B206" s="33"/>
      <c r="D206" s="141" t="s">
        <v>151</v>
      </c>
      <c r="F206" s="142" t="s">
        <v>298</v>
      </c>
      <c r="I206" s="143"/>
      <c r="L206" s="33"/>
      <c r="M206" s="144"/>
      <c r="T206" s="54"/>
      <c r="AT206" s="18" t="s">
        <v>151</v>
      </c>
      <c r="AU206" s="18" t="s">
        <v>82</v>
      </c>
    </row>
    <row r="207" spans="2:47" s="1" customFormat="1" ht="10.2">
      <c r="B207" s="33"/>
      <c r="D207" s="145" t="s">
        <v>153</v>
      </c>
      <c r="F207" s="146" t="s">
        <v>299</v>
      </c>
      <c r="I207" s="143"/>
      <c r="L207" s="33"/>
      <c r="M207" s="144"/>
      <c r="T207" s="54"/>
      <c r="AT207" s="18" t="s">
        <v>153</v>
      </c>
      <c r="AU207" s="18" t="s">
        <v>82</v>
      </c>
    </row>
    <row r="208" spans="2:65" s="1" customFormat="1" ht="16.5" customHeight="1">
      <c r="B208" s="33"/>
      <c r="C208" s="128" t="s">
        <v>300</v>
      </c>
      <c r="D208" s="128" t="s">
        <v>144</v>
      </c>
      <c r="E208" s="129" t="s">
        <v>301</v>
      </c>
      <c r="F208" s="130" t="s">
        <v>302</v>
      </c>
      <c r="G208" s="131" t="s">
        <v>147</v>
      </c>
      <c r="H208" s="132">
        <v>1</v>
      </c>
      <c r="I208" s="133"/>
      <c r="J208" s="134">
        <f>ROUND(I208*H208,2)</f>
        <v>0</v>
      </c>
      <c r="K208" s="130" t="s">
        <v>148</v>
      </c>
      <c r="L208" s="33"/>
      <c r="M208" s="135" t="s">
        <v>19</v>
      </c>
      <c r="N208" s="136" t="s">
        <v>43</v>
      </c>
      <c r="P208" s="137">
        <f>O208*H208</f>
        <v>0</v>
      </c>
      <c r="Q208" s="137">
        <v>0</v>
      </c>
      <c r="R208" s="137">
        <f>Q208*H208</f>
        <v>0</v>
      </c>
      <c r="S208" s="137">
        <v>0</v>
      </c>
      <c r="T208" s="138">
        <f>S208*H208</f>
        <v>0</v>
      </c>
      <c r="AR208" s="139" t="s">
        <v>149</v>
      </c>
      <c r="AT208" s="139" t="s">
        <v>144</v>
      </c>
      <c r="AU208" s="139" t="s">
        <v>82</v>
      </c>
      <c r="AY208" s="18" t="s">
        <v>141</v>
      </c>
      <c r="BE208" s="140">
        <f>IF(N208="základní",J208,0)</f>
        <v>0</v>
      </c>
      <c r="BF208" s="140">
        <f>IF(N208="snížená",J208,0)</f>
        <v>0</v>
      </c>
      <c r="BG208" s="140">
        <f>IF(N208="zákl. přenesená",J208,0)</f>
        <v>0</v>
      </c>
      <c r="BH208" s="140">
        <f>IF(N208="sníž. přenesená",J208,0)</f>
        <v>0</v>
      </c>
      <c r="BI208" s="140">
        <f>IF(N208="nulová",J208,0)</f>
        <v>0</v>
      </c>
      <c r="BJ208" s="18" t="s">
        <v>80</v>
      </c>
      <c r="BK208" s="140">
        <f>ROUND(I208*H208,2)</f>
        <v>0</v>
      </c>
      <c r="BL208" s="18" t="s">
        <v>149</v>
      </c>
      <c r="BM208" s="139" t="s">
        <v>303</v>
      </c>
    </row>
    <row r="209" spans="2:47" s="1" customFormat="1" ht="28.8">
      <c r="B209" s="33"/>
      <c r="D209" s="141" t="s">
        <v>151</v>
      </c>
      <c r="F209" s="142" t="s">
        <v>304</v>
      </c>
      <c r="I209" s="143"/>
      <c r="L209" s="33"/>
      <c r="M209" s="144"/>
      <c r="T209" s="54"/>
      <c r="AT209" s="18" t="s">
        <v>151</v>
      </c>
      <c r="AU209" s="18" t="s">
        <v>82</v>
      </c>
    </row>
    <row r="210" spans="2:47" s="1" customFormat="1" ht="10.2">
      <c r="B210" s="33"/>
      <c r="D210" s="145" t="s">
        <v>153</v>
      </c>
      <c r="F210" s="146" t="s">
        <v>305</v>
      </c>
      <c r="I210" s="143"/>
      <c r="L210" s="33"/>
      <c r="M210" s="144"/>
      <c r="T210" s="54"/>
      <c r="AT210" s="18" t="s">
        <v>153</v>
      </c>
      <c r="AU210" s="18" t="s">
        <v>82</v>
      </c>
    </row>
    <row r="211" spans="2:63" s="11" customFormat="1" ht="22.8" customHeight="1">
      <c r="B211" s="116"/>
      <c r="D211" s="117" t="s">
        <v>71</v>
      </c>
      <c r="E211" s="126" t="s">
        <v>306</v>
      </c>
      <c r="F211" s="126" t="s">
        <v>307</v>
      </c>
      <c r="I211" s="119"/>
      <c r="J211" s="127">
        <f>BK211</f>
        <v>0</v>
      </c>
      <c r="L211" s="116"/>
      <c r="M211" s="121"/>
      <c r="P211" s="122">
        <f>SUM(P212:P274)</f>
        <v>0</v>
      </c>
      <c r="R211" s="122">
        <f>SUM(R212:R274)</f>
        <v>4.9706941</v>
      </c>
      <c r="T211" s="123">
        <f>SUM(T212:T274)</f>
        <v>0</v>
      </c>
      <c r="AR211" s="117" t="s">
        <v>80</v>
      </c>
      <c r="AT211" s="124" t="s">
        <v>71</v>
      </c>
      <c r="AU211" s="124" t="s">
        <v>80</v>
      </c>
      <c r="AY211" s="117" t="s">
        <v>141</v>
      </c>
      <c r="BK211" s="125">
        <f>SUM(BK212:BK274)</f>
        <v>0</v>
      </c>
    </row>
    <row r="212" spans="2:65" s="1" customFormat="1" ht="16.5" customHeight="1">
      <c r="B212" s="33"/>
      <c r="C212" s="128" t="s">
        <v>308</v>
      </c>
      <c r="D212" s="128" t="s">
        <v>144</v>
      </c>
      <c r="E212" s="129" t="s">
        <v>309</v>
      </c>
      <c r="F212" s="130" t="s">
        <v>310</v>
      </c>
      <c r="G212" s="131" t="s">
        <v>147</v>
      </c>
      <c r="H212" s="132">
        <v>41.47</v>
      </c>
      <c r="I212" s="133"/>
      <c r="J212" s="134">
        <f>ROUND(I212*H212,2)</f>
        <v>0</v>
      </c>
      <c r="K212" s="130" t="s">
        <v>148</v>
      </c>
      <c r="L212" s="33"/>
      <c r="M212" s="135" t="s">
        <v>19</v>
      </c>
      <c r="N212" s="136" t="s">
        <v>43</v>
      </c>
      <c r="P212" s="137">
        <f>O212*H212</f>
        <v>0</v>
      </c>
      <c r="Q212" s="137">
        <v>0.00026</v>
      </c>
      <c r="R212" s="137">
        <f>Q212*H212</f>
        <v>0.010782199999999999</v>
      </c>
      <c r="S212" s="137">
        <v>0</v>
      </c>
      <c r="T212" s="138">
        <f>S212*H212</f>
        <v>0</v>
      </c>
      <c r="AR212" s="139" t="s">
        <v>149</v>
      </c>
      <c r="AT212" s="139" t="s">
        <v>144</v>
      </c>
      <c r="AU212" s="139" t="s">
        <v>82</v>
      </c>
      <c r="AY212" s="18" t="s">
        <v>141</v>
      </c>
      <c r="BE212" s="140">
        <f>IF(N212="základní",J212,0)</f>
        <v>0</v>
      </c>
      <c r="BF212" s="140">
        <f>IF(N212="snížená",J212,0)</f>
        <v>0</v>
      </c>
      <c r="BG212" s="140">
        <f>IF(N212="zákl. přenesená",J212,0)</f>
        <v>0</v>
      </c>
      <c r="BH212" s="140">
        <f>IF(N212="sníž. přenesená",J212,0)</f>
        <v>0</v>
      </c>
      <c r="BI212" s="140">
        <f>IF(N212="nulová",J212,0)</f>
        <v>0</v>
      </c>
      <c r="BJ212" s="18" t="s">
        <v>80</v>
      </c>
      <c r="BK212" s="140">
        <f>ROUND(I212*H212,2)</f>
        <v>0</v>
      </c>
      <c r="BL212" s="18" t="s">
        <v>149</v>
      </c>
      <c r="BM212" s="139" t="s">
        <v>311</v>
      </c>
    </row>
    <row r="213" spans="2:47" s="1" customFormat="1" ht="10.2">
      <c r="B213" s="33"/>
      <c r="D213" s="141" t="s">
        <v>151</v>
      </c>
      <c r="F213" s="142" t="s">
        <v>312</v>
      </c>
      <c r="I213" s="143"/>
      <c r="L213" s="33"/>
      <c r="M213" s="144"/>
      <c r="T213" s="54"/>
      <c r="AT213" s="18" t="s">
        <v>151</v>
      </c>
      <c r="AU213" s="18" t="s">
        <v>82</v>
      </c>
    </row>
    <row r="214" spans="2:47" s="1" customFormat="1" ht="10.2">
      <c r="B214" s="33"/>
      <c r="D214" s="145" t="s">
        <v>153</v>
      </c>
      <c r="F214" s="146" t="s">
        <v>313</v>
      </c>
      <c r="I214" s="143"/>
      <c r="L214" s="33"/>
      <c r="M214" s="144"/>
      <c r="T214" s="54"/>
      <c r="AT214" s="18" t="s">
        <v>153</v>
      </c>
      <c r="AU214" s="18" t="s">
        <v>82</v>
      </c>
    </row>
    <row r="215" spans="2:51" s="12" customFormat="1" ht="10.2">
      <c r="B215" s="147"/>
      <c r="D215" s="141" t="s">
        <v>155</v>
      </c>
      <c r="E215" s="148" t="s">
        <v>19</v>
      </c>
      <c r="F215" s="149" t="s">
        <v>314</v>
      </c>
      <c r="H215" s="150">
        <v>41.47</v>
      </c>
      <c r="I215" s="151"/>
      <c r="L215" s="147"/>
      <c r="M215" s="152"/>
      <c r="T215" s="153"/>
      <c r="AT215" s="148" t="s">
        <v>155</v>
      </c>
      <c r="AU215" s="148" t="s">
        <v>82</v>
      </c>
      <c r="AV215" s="12" t="s">
        <v>82</v>
      </c>
      <c r="AW215" s="12" t="s">
        <v>33</v>
      </c>
      <c r="AX215" s="12" t="s">
        <v>80</v>
      </c>
      <c r="AY215" s="148" t="s">
        <v>141</v>
      </c>
    </row>
    <row r="216" spans="2:65" s="1" customFormat="1" ht="16.5" customHeight="1">
      <c r="B216" s="33"/>
      <c r="C216" s="128" t="s">
        <v>315</v>
      </c>
      <c r="D216" s="128" t="s">
        <v>144</v>
      </c>
      <c r="E216" s="129" t="s">
        <v>316</v>
      </c>
      <c r="F216" s="130" t="s">
        <v>317</v>
      </c>
      <c r="G216" s="131" t="s">
        <v>147</v>
      </c>
      <c r="H216" s="132">
        <v>20.735</v>
      </c>
      <c r="I216" s="133"/>
      <c r="J216" s="134">
        <f>ROUND(I216*H216,2)</f>
        <v>0</v>
      </c>
      <c r="K216" s="130" t="s">
        <v>148</v>
      </c>
      <c r="L216" s="33"/>
      <c r="M216" s="135" t="s">
        <v>19</v>
      </c>
      <c r="N216" s="136" t="s">
        <v>43</v>
      </c>
      <c r="P216" s="137">
        <f>O216*H216</f>
        <v>0</v>
      </c>
      <c r="Q216" s="137">
        <v>0.00438</v>
      </c>
      <c r="R216" s="137">
        <f>Q216*H216</f>
        <v>0.0908193</v>
      </c>
      <c r="S216" s="137">
        <v>0</v>
      </c>
      <c r="T216" s="138">
        <f>S216*H216</f>
        <v>0</v>
      </c>
      <c r="AR216" s="139" t="s">
        <v>149</v>
      </c>
      <c r="AT216" s="139" t="s">
        <v>144</v>
      </c>
      <c r="AU216" s="139" t="s">
        <v>82</v>
      </c>
      <c r="AY216" s="18" t="s">
        <v>141</v>
      </c>
      <c r="BE216" s="140">
        <f>IF(N216="základní",J216,0)</f>
        <v>0</v>
      </c>
      <c r="BF216" s="140">
        <f>IF(N216="snížená",J216,0)</f>
        <v>0</v>
      </c>
      <c r="BG216" s="140">
        <f>IF(N216="zákl. přenesená",J216,0)</f>
        <v>0</v>
      </c>
      <c r="BH216" s="140">
        <f>IF(N216="sníž. přenesená",J216,0)</f>
        <v>0</v>
      </c>
      <c r="BI216" s="140">
        <f>IF(N216="nulová",J216,0)</f>
        <v>0</v>
      </c>
      <c r="BJ216" s="18" t="s">
        <v>80</v>
      </c>
      <c r="BK216" s="140">
        <f>ROUND(I216*H216,2)</f>
        <v>0</v>
      </c>
      <c r="BL216" s="18" t="s">
        <v>149</v>
      </c>
      <c r="BM216" s="139" t="s">
        <v>318</v>
      </c>
    </row>
    <row r="217" spans="2:47" s="1" customFormat="1" ht="10.2">
      <c r="B217" s="33"/>
      <c r="D217" s="141" t="s">
        <v>151</v>
      </c>
      <c r="F217" s="142" t="s">
        <v>319</v>
      </c>
      <c r="I217" s="143"/>
      <c r="L217" s="33"/>
      <c r="M217" s="144"/>
      <c r="T217" s="54"/>
      <c r="AT217" s="18" t="s">
        <v>151</v>
      </c>
      <c r="AU217" s="18" t="s">
        <v>82</v>
      </c>
    </row>
    <row r="218" spans="2:47" s="1" customFormat="1" ht="10.2">
      <c r="B218" s="33"/>
      <c r="D218" s="145" t="s">
        <v>153</v>
      </c>
      <c r="F218" s="146" t="s">
        <v>320</v>
      </c>
      <c r="I218" s="143"/>
      <c r="L218" s="33"/>
      <c r="M218" s="144"/>
      <c r="T218" s="54"/>
      <c r="AT218" s="18" t="s">
        <v>153</v>
      </c>
      <c r="AU218" s="18" t="s">
        <v>82</v>
      </c>
    </row>
    <row r="219" spans="2:51" s="12" customFormat="1" ht="10.2">
      <c r="B219" s="147"/>
      <c r="D219" s="141" t="s">
        <v>155</v>
      </c>
      <c r="E219" s="148" t="s">
        <v>19</v>
      </c>
      <c r="F219" s="149" t="s">
        <v>321</v>
      </c>
      <c r="H219" s="150">
        <v>20.735</v>
      </c>
      <c r="I219" s="151"/>
      <c r="L219" s="147"/>
      <c r="M219" s="152"/>
      <c r="T219" s="153"/>
      <c r="AT219" s="148" t="s">
        <v>155</v>
      </c>
      <c r="AU219" s="148" t="s">
        <v>82</v>
      </c>
      <c r="AV219" s="12" t="s">
        <v>82</v>
      </c>
      <c r="AW219" s="12" t="s">
        <v>33</v>
      </c>
      <c r="AX219" s="12" t="s">
        <v>80</v>
      </c>
      <c r="AY219" s="148" t="s">
        <v>141</v>
      </c>
    </row>
    <row r="220" spans="2:65" s="1" customFormat="1" ht="16.5" customHeight="1">
      <c r="B220" s="33"/>
      <c r="C220" s="128" t="s">
        <v>322</v>
      </c>
      <c r="D220" s="128" t="s">
        <v>144</v>
      </c>
      <c r="E220" s="129" t="s">
        <v>323</v>
      </c>
      <c r="F220" s="130" t="s">
        <v>324</v>
      </c>
      <c r="G220" s="131" t="s">
        <v>147</v>
      </c>
      <c r="H220" s="132">
        <v>20.735</v>
      </c>
      <c r="I220" s="133"/>
      <c r="J220" s="134">
        <f>ROUND(I220*H220,2)</f>
        <v>0</v>
      </c>
      <c r="K220" s="130" t="s">
        <v>148</v>
      </c>
      <c r="L220" s="33"/>
      <c r="M220" s="135" t="s">
        <v>19</v>
      </c>
      <c r="N220" s="136" t="s">
        <v>43</v>
      </c>
      <c r="P220" s="137">
        <f>O220*H220</f>
        <v>0</v>
      </c>
      <c r="Q220" s="137">
        <v>0.004</v>
      </c>
      <c r="R220" s="137">
        <f>Q220*H220</f>
        <v>0.08294</v>
      </c>
      <c r="S220" s="137">
        <v>0</v>
      </c>
      <c r="T220" s="138">
        <f>S220*H220</f>
        <v>0</v>
      </c>
      <c r="AR220" s="139" t="s">
        <v>149</v>
      </c>
      <c r="AT220" s="139" t="s">
        <v>144</v>
      </c>
      <c r="AU220" s="139" t="s">
        <v>82</v>
      </c>
      <c r="AY220" s="18" t="s">
        <v>141</v>
      </c>
      <c r="BE220" s="140">
        <f>IF(N220="základní",J220,0)</f>
        <v>0</v>
      </c>
      <c r="BF220" s="140">
        <f>IF(N220="snížená",J220,0)</f>
        <v>0</v>
      </c>
      <c r="BG220" s="140">
        <f>IF(N220="zákl. přenesená",J220,0)</f>
        <v>0</v>
      </c>
      <c r="BH220" s="140">
        <f>IF(N220="sníž. přenesená",J220,0)</f>
        <v>0</v>
      </c>
      <c r="BI220" s="140">
        <f>IF(N220="nulová",J220,0)</f>
        <v>0</v>
      </c>
      <c r="BJ220" s="18" t="s">
        <v>80</v>
      </c>
      <c r="BK220" s="140">
        <f>ROUND(I220*H220,2)</f>
        <v>0</v>
      </c>
      <c r="BL220" s="18" t="s">
        <v>149</v>
      </c>
      <c r="BM220" s="139" t="s">
        <v>325</v>
      </c>
    </row>
    <row r="221" spans="2:47" s="1" customFormat="1" ht="10.2">
      <c r="B221" s="33"/>
      <c r="D221" s="141" t="s">
        <v>151</v>
      </c>
      <c r="F221" s="142" t="s">
        <v>326</v>
      </c>
      <c r="I221" s="143"/>
      <c r="L221" s="33"/>
      <c r="M221" s="144"/>
      <c r="T221" s="54"/>
      <c r="AT221" s="18" t="s">
        <v>151</v>
      </c>
      <c r="AU221" s="18" t="s">
        <v>82</v>
      </c>
    </row>
    <row r="222" spans="2:47" s="1" customFormat="1" ht="10.2">
      <c r="B222" s="33"/>
      <c r="D222" s="145" t="s">
        <v>153</v>
      </c>
      <c r="F222" s="146" t="s">
        <v>327</v>
      </c>
      <c r="I222" s="143"/>
      <c r="L222" s="33"/>
      <c r="M222" s="144"/>
      <c r="T222" s="54"/>
      <c r="AT222" s="18" t="s">
        <v>153</v>
      </c>
      <c r="AU222" s="18" t="s">
        <v>82</v>
      </c>
    </row>
    <row r="223" spans="2:65" s="1" customFormat="1" ht="16.5" customHeight="1">
      <c r="B223" s="33"/>
      <c r="C223" s="128" t="s">
        <v>328</v>
      </c>
      <c r="D223" s="128" t="s">
        <v>144</v>
      </c>
      <c r="E223" s="129" t="s">
        <v>329</v>
      </c>
      <c r="F223" s="130" t="s">
        <v>330</v>
      </c>
      <c r="G223" s="131" t="s">
        <v>147</v>
      </c>
      <c r="H223" s="132">
        <v>322.32</v>
      </c>
      <c r="I223" s="133"/>
      <c r="J223" s="134">
        <f>ROUND(I223*H223,2)</f>
        <v>0</v>
      </c>
      <c r="K223" s="130" t="s">
        <v>148</v>
      </c>
      <c r="L223" s="33"/>
      <c r="M223" s="135" t="s">
        <v>19</v>
      </c>
      <c r="N223" s="136" t="s">
        <v>43</v>
      </c>
      <c r="P223" s="137">
        <f>O223*H223</f>
        <v>0</v>
      </c>
      <c r="Q223" s="137">
        <v>0.00026</v>
      </c>
      <c r="R223" s="137">
        <f>Q223*H223</f>
        <v>0.0838032</v>
      </c>
      <c r="S223" s="137">
        <v>0</v>
      </c>
      <c r="T223" s="138">
        <f>S223*H223</f>
        <v>0</v>
      </c>
      <c r="AR223" s="139" t="s">
        <v>260</v>
      </c>
      <c r="AT223" s="139" t="s">
        <v>144</v>
      </c>
      <c r="AU223" s="139" t="s">
        <v>82</v>
      </c>
      <c r="AY223" s="18" t="s">
        <v>141</v>
      </c>
      <c r="BE223" s="140">
        <f>IF(N223="základní",J223,0)</f>
        <v>0</v>
      </c>
      <c r="BF223" s="140">
        <f>IF(N223="snížená",J223,0)</f>
        <v>0</v>
      </c>
      <c r="BG223" s="140">
        <f>IF(N223="zákl. přenesená",J223,0)</f>
        <v>0</v>
      </c>
      <c r="BH223" s="140">
        <f>IF(N223="sníž. přenesená",J223,0)</f>
        <v>0</v>
      </c>
      <c r="BI223" s="140">
        <f>IF(N223="nulová",J223,0)</f>
        <v>0</v>
      </c>
      <c r="BJ223" s="18" t="s">
        <v>80</v>
      </c>
      <c r="BK223" s="140">
        <f>ROUND(I223*H223,2)</f>
        <v>0</v>
      </c>
      <c r="BL223" s="18" t="s">
        <v>260</v>
      </c>
      <c r="BM223" s="139" t="s">
        <v>331</v>
      </c>
    </row>
    <row r="224" spans="2:47" s="1" customFormat="1" ht="10.2">
      <c r="B224" s="33"/>
      <c r="D224" s="141" t="s">
        <v>151</v>
      </c>
      <c r="F224" s="142" t="s">
        <v>332</v>
      </c>
      <c r="I224" s="143"/>
      <c r="L224" s="33"/>
      <c r="M224" s="144"/>
      <c r="T224" s="54"/>
      <c r="AT224" s="18" t="s">
        <v>151</v>
      </c>
      <c r="AU224" s="18" t="s">
        <v>82</v>
      </c>
    </row>
    <row r="225" spans="2:47" s="1" customFormat="1" ht="10.2">
      <c r="B225" s="33"/>
      <c r="D225" s="145" t="s">
        <v>153</v>
      </c>
      <c r="F225" s="146" t="s">
        <v>333</v>
      </c>
      <c r="I225" s="143"/>
      <c r="L225" s="33"/>
      <c r="M225" s="144"/>
      <c r="T225" s="54"/>
      <c r="AT225" s="18" t="s">
        <v>153</v>
      </c>
      <c r="AU225" s="18" t="s">
        <v>82</v>
      </c>
    </row>
    <row r="226" spans="2:51" s="12" customFormat="1" ht="10.2">
      <c r="B226" s="147"/>
      <c r="D226" s="141" t="s">
        <v>155</v>
      </c>
      <c r="E226" s="148" t="s">
        <v>19</v>
      </c>
      <c r="F226" s="149" t="s">
        <v>334</v>
      </c>
      <c r="H226" s="150">
        <v>322.32</v>
      </c>
      <c r="I226" s="151"/>
      <c r="L226" s="147"/>
      <c r="M226" s="152"/>
      <c r="T226" s="153"/>
      <c r="AT226" s="148" t="s">
        <v>155</v>
      </c>
      <c r="AU226" s="148" t="s">
        <v>82</v>
      </c>
      <c r="AV226" s="12" t="s">
        <v>82</v>
      </c>
      <c r="AW226" s="12" t="s">
        <v>33</v>
      </c>
      <c r="AX226" s="12" t="s">
        <v>80</v>
      </c>
      <c r="AY226" s="148" t="s">
        <v>141</v>
      </c>
    </row>
    <row r="227" spans="2:65" s="1" customFormat="1" ht="16.5" customHeight="1">
      <c r="B227" s="33"/>
      <c r="C227" s="128" t="s">
        <v>335</v>
      </c>
      <c r="D227" s="128" t="s">
        <v>144</v>
      </c>
      <c r="E227" s="129" t="s">
        <v>336</v>
      </c>
      <c r="F227" s="130" t="s">
        <v>337</v>
      </c>
      <c r="G227" s="131" t="s">
        <v>147</v>
      </c>
      <c r="H227" s="132">
        <v>2.536</v>
      </c>
      <c r="I227" s="133"/>
      <c r="J227" s="134">
        <f>ROUND(I227*H227,2)</f>
        <v>0</v>
      </c>
      <c r="K227" s="130" t="s">
        <v>148</v>
      </c>
      <c r="L227" s="33"/>
      <c r="M227" s="135" t="s">
        <v>19</v>
      </c>
      <c r="N227" s="136" t="s">
        <v>43</v>
      </c>
      <c r="P227" s="137">
        <f>O227*H227</f>
        <v>0</v>
      </c>
      <c r="Q227" s="137">
        <v>0.056</v>
      </c>
      <c r="R227" s="137">
        <f>Q227*H227</f>
        <v>0.142016</v>
      </c>
      <c r="S227" s="137">
        <v>0</v>
      </c>
      <c r="T227" s="138">
        <f>S227*H227</f>
        <v>0</v>
      </c>
      <c r="AR227" s="139" t="s">
        <v>149</v>
      </c>
      <c r="AT227" s="139" t="s">
        <v>144</v>
      </c>
      <c r="AU227" s="139" t="s">
        <v>82</v>
      </c>
      <c r="AY227" s="18" t="s">
        <v>141</v>
      </c>
      <c r="BE227" s="140">
        <f>IF(N227="základní",J227,0)</f>
        <v>0</v>
      </c>
      <c r="BF227" s="140">
        <f>IF(N227="snížená",J227,0)</f>
        <v>0</v>
      </c>
      <c r="BG227" s="140">
        <f>IF(N227="zákl. přenesená",J227,0)</f>
        <v>0</v>
      </c>
      <c r="BH227" s="140">
        <f>IF(N227="sníž. přenesená",J227,0)</f>
        <v>0</v>
      </c>
      <c r="BI227" s="140">
        <f>IF(N227="nulová",J227,0)</f>
        <v>0</v>
      </c>
      <c r="BJ227" s="18" t="s">
        <v>80</v>
      </c>
      <c r="BK227" s="140">
        <f>ROUND(I227*H227,2)</f>
        <v>0</v>
      </c>
      <c r="BL227" s="18" t="s">
        <v>149</v>
      </c>
      <c r="BM227" s="139" t="s">
        <v>338</v>
      </c>
    </row>
    <row r="228" spans="2:47" s="1" customFormat="1" ht="10.2">
      <c r="B228" s="33"/>
      <c r="D228" s="141" t="s">
        <v>151</v>
      </c>
      <c r="F228" s="142" t="s">
        <v>339</v>
      </c>
      <c r="I228" s="143"/>
      <c r="L228" s="33"/>
      <c r="M228" s="144"/>
      <c r="T228" s="54"/>
      <c r="AT228" s="18" t="s">
        <v>151</v>
      </c>
      <c r="AU228" s="18" t="s">
        <v>82</v>
      </c>
    </row>
    <row r="229" spans="2:47" s="1" customFormat="1" ht="10.2">
      <c r="B229" s="33"/>
      <c r="D229" s="145" t="s">
        <v>153</v>
      </c>
      <c r="F229" s="146" t="s">
        <v>340</v>
      </c>
      <c r="I229" s="143"/>
      <c r="L229" s="33"/>
      <c r="M229" s="144"/>
      <c r="T229" s="54"/>
      <c r="AT229" s="18" t="s">
        <v>153</v>
      </c>
      <c r="AU229" s="18" t="s">
        <v>82</v>
      </c>
    </row>
    <row r="230" spans="2:51" s="12" customFormat="1" ht="10.2">
      <c r="B230" s="147"/>
      <c r="D230" s="141" t="s">
        <v>155</v>
      </c>
      <c r="E230" s="148" t="s">
        <v>19</v>
      </c>
      <c r="F230" s="149" t="s">
        <v>341</v>
      </c>
      <c r="H230" s="150">
        <v>2.536</v>
      </c>
      <c r="I230" s="151"/>
      <c r="L230" s="147"/>
      <c r="M230" s="152"/>
      <c r="T230" s="153"/>
      <c r="AT230" s="148" t="s">
        <v>155</v>
      </c>
      <c r="AU230" s="148" t="s">
        <v>82</v>
      </c>
      <c r="AV230" s="12" t="s">
        <v>82</v>
      </c>
      <c r="AW230" s="12" t="s">
        <v>33</v>
      </c>
      <c r="AX230" s="12" t="s">
        <v>80</v>
      </c>
      <c r="AY230" s="148" t="s">
        <v>141</v>
      </c>
    </row>
    <row r="231" spans="2:65" s="1" customFormat="1" ht="16.5" customHeight="1">
      <c r="B231" s="33"/>
      <c r="C231" s="128" t="s">
        <v>342</v>
      </c>
      <c r="D231" s="128" t="s">
        <v>144</v>
      </c>
      <c r="E231" s="129" t="s">
        <v>343</v>
      </c>
      <c r="F231" s="130" t="s">
        <v>344</v>
      </c>
      <c r="G231" s="131" t="s">
        <v>147</v>
      </c>
      <c r="H231" s="132">
        <v>167.929</v>
      </c>
      <c r="I231" s="133"/>
      <c r="J231" s="134">
        <f>ROUND(I231*H231,2)</f>
        <v>0</v>
      </c>
      <c r="K231" s="130" t="s">
        <v>148</v>
      </c>
      <c r="L231" s="33"/>
      <c r="M231" s="135" t="s">
        <v>19</v>
      </c>
      <c r="N231" s="136" t="s">
        <v>43</v>
      </c>
      <c r="P231" s="137">
        <f>O231*H231</f>
        <v>0</v>
      </c>
      <c r="Q231" s="137">
        <v>0.00438</v>
      </c>
      <c r="R231" s="137">
        <f>Q231*H231</f>
        <v>0.7355290200000001</v>
      </c>
      <c r="S231" s="137">
        <v>0</v>
      </c>
      <c r="T231" s="138">
        <f>S231*H231</f>
        <v>0</v>
      </c>
      <c r="AR231" s="139" t="s">
        <v>149</v>
      </c>
      <c r="AT231" s="139" t="s">
        <v>144</v>
      </c>
      <c r="AU231" s="139" t="s">
        <v>82</v>
      </c>
      <c r="AY231" s="18" t="s">
        <v>141</v>
      </c>
      <c r="BE231" s="140">
        <f>IF(N231="základní",J231,0)</f>
        <v>0</v>
      </c>
      <c r="BF231" s="140">
        <f>IF(N231="snížená",J231,0)</f>
        <v>0</v>
      </c>
      <c r="BG231" s="140">
        <f>IF(N231="zákl. přenesená",J231,0)</f>
        <v>0</v>
      </c>
      <c r="BH231" s="140">
        <f>IF(N231="sníž. přenesená",J231,0)</f>
        <v>0</v>
      </c>
      <c r="BI231" s="140">
        <f>IF(N231="nulová",J231,0)</f>
        <v>0</v>
      </c>
      <c r="BJ231" s="18" t="s">
        <v>80</v>
      </c>
      <c r="BK231" s="140">
        <f>ROUND(I231*H231,2)</f>
        <v>0</v>
      </c>
      <c r="BL231" s="18" t="s">
        <v>149</v>
      </c>
      <c r="BM231" s="139" t="s">
        <v>345</v>
      </c>
    </row>
    <row r="232" spans="2:47" s="1" customFormat="1" ht="10.2">
      <c r="B232" s="33"/>
      <c r="D232" s="141" t="s">
        <v>151</v>
      </c>
      <c r="F232" s="142" t="s">
        <v>346</v>
      </c>
      <c r="I232" s="143"/>
      <c r="L232" s="33"/>
      <c r="M232" s="144"/>
      <c r="T232" s="54"/>
      <c r="AT232" s="18" t="s">
        <v>151</v>
      </c>
      <c r="AU232" s="18" t="s">
        <v>82</v>
      </c>
    </row>
    <row r="233" spans="2:47" s="1" customFormat="1" ht="10.2">
      <c r="B233" s="33"/>
      <c r="D233" s="145" t="s">
        <v>153</v>
      </c>
      <c r="F233" s="146" t="s">
        <v>347</v>
      </c>
      <c r="I233" s="143"/>
      <c r="L233" s="33"/>
      <c r="M233" s="144"/>
      <c r="T233" s="54"/>
      <c r="AT233" s="18" t="s">
        <v>153</v>
      </c>
      <c r="AU233" s="18" t="s">
        <v>82</v>
      </c>
    </row>
    <row r="234" spans="2:51" s="14" customFormat="1" ht="10.2">
      <c r="B234" s="161"/>
      <c r="D234" s="141" t="s">
        <v>155</v>
      </c>
      <c r="E234" s="162" t="s">
        <v>19</v>
      </c>
      <c r="F234" s="163" t="s">
        <v>348</v>
      </c>
      <c r="H234" s="162" t="s">
        <v>19</v>
      </c>
      <c r="I234" s="164"/>
      <c r="L234" s="161"/>
      <c r="M234" s="165"/>
      <c r="T234" s="166"/>
      <c r="AT234" s="162" t="s">
        <v>155</v>
      </c>
      <c r="AU234" s="162" t="s">
        <v>82</v>
      </c>
      <c r="AV234" s="14" t="s">
        <v>80</v>
      </c>
      <c r="AW234" s="14" t="s">
        <v>33</v>
      </c>
      <c r="AX234" s="14" t="s">
        <v>72</v>
      </c>
      <c r="AY234" s="162" t="s">
        <v>141</v>
      </c>
    </row>
    <row r="235" spans="2:51" s="12" customFormat="1" ht="10.2">
      <c r="B235" s="147"/>
      <c r="D235" s="141" t="s">
        <v>155</v>
      </c>
      <c r="E235" s="148" t="s">
        <v>19</v>
      </c>
      <c r="F235" s="149" t="s">
        <v>349</v>
      </c>
      <c r="H235" s="150">
        <v>21.727</v>
      </c>
      <c r="I235" s="151"/>
      <c r="L235" s="147"/>
      <c r="M235" s="152"/>
      <c r="T235" s="153"/>
      <c r="AT235" s="148" t="s">
        <v>155</v>
      </c>
      <c r="AU235" s="148" t="s">
        <v>82</v>
      </c>
      <c r="AV235" s="12" t="s">
        <v>82</v>
      </c>
      <c r="AW235" s="12" t="s">
        <v>33</v>
      </c>
      <c r="AX235" s="12" t="s">
        <v>72</v>
      </c>
      <c r="AY235" s="148" t="s">
        <v>141</v>
      </c>
    </row>
    <row r="236" spans="2:51" s="12" customFormat="1" ht="10.2">
      <c r="B236" s="147"/>
      <c r="D236" s="141" t="s">
        <v>155</v>
      </c>
      <c r="E236" s="148" t="s">
        <v>19</v>
      </c>
      <c r="F236" s="149" t="s">
        <v>350</v>
      </c>
      <c r="H236" s="150">
        <v>21.666</v>
      </c>
      <c r="I236" s="151"/>
      <c r="L236" s="147"/>
      <c r="M236" s="152"/>
      <c r="T236" s="153"/>
      <c r="AT236" s="148" t="s">
        <v>155</v>
      </c>
      <c r="AU236" s="148" t="s">
        <v>82</v>
      </c>
      <c r="AV236" s="12" t="s">
        <v>82</v>
      </c>
      <c r="AW236" s="12" t="s">
        <v>33</v>
      </c>
      <c r="AX236" s="12" t="s">
        <v>72</v>
      </c>
      <c r="AY236" s="148" t="s">
        <v>141</v>
      </c>
    </row>
    <row r="237" spans="2:51" s="12" customFormat="1" ht="10.2">
      <c r="B237" s="147"/>
      <c r="D237" s="141" t="s">
        <v>155</v>
      </c>
      <c r="E237" s="148" t="s">
        <v>19</v>
      </c>
      <c r="F237" s="149" t="s">
        <v>351</v>
      </c>
      <c r="H237" s="150">
        <v>20.079</v>
      </c>
      <c r="I237" s="151"/>
      <c r="L237" s="147"/>
      <c r="M237" s="152"/>
      <c r="T237" s="153"/>
      <c r="AT237" s="148" t="s">
        <v>155</v>
      </c>
      <c r="AU237" s="148" t="s">
        <v>82</v>
      </c>
      <c r="AV237" s="12" t="s">
        <v>82</v>
      </c>
      <c r="AW237" s="12" t="s">
        <v>33</v>
      </c>
      <c r="AX237" s="12" t="s">
        <v>72</v>
      </c>
      <c r="AY237" s="148" t="s">
        <v>141</v>
      </c>
    </row>
    <row r="238" spans="2:51" s="12" customFormat="1" ht="10.2">
      <c r="B238" s="147"/>
      <c r="D238" s="141" t="s">
        <v>155</v>
      </c>
      <c r="E238" s="148" t="s">
        <v>19</v>
      </c>
      <c r="F238" s="149" t="s">
        <v>352</v>
      </c>
      <c r="H238" s="150">
        <v>20.339</v>
      </c>
      <c r="I238" s="151"/>
      <c r="L238" s="147"/>
      <c r="M238" s="152"/>
      <c r="T238" s="153"/>
      <c r="AT238" s="148" t="s">
        <v>155</v>
      </c>
      <c r="AU238" s="148" t="s">
        <v>82</v>
      </c>
      <c r="AV238" s="12" t="s">
        <v>82</v>
      </c>
      <c r="AW238" s="12" t="s">
        <v>33</v>
      </c>
      <c r="AX238" s="12" t="s">
        <v>72</v>
      </c>
      <c r="AY238" s="148" t="s">
        <v>141</v>
      </c>
    </row>
    <row r="239" spans="2:51" s="12" customFormat="1" ht="10.2">
      <c r="B239" s="147"/>
      <c r="D239" s="141" t="s">
        <v>155</v>
      </c>
      <c r="E239" s="148" t="s">
        <v>19</v>
      </c>
      <c r="F239" s="149" t="s">
        <v>353</v>
      </c>
      <c r="H239" s="150">
        <v>84.118</v>
      </c>
      <c r="I239" s="151"/>
      <c r="L239" s="147"/>
      <c r="M239" s="152"/>
      <c r="T239" s="153"/>
      <c r="AT239" s="148" t="s">
        <v>155</v>
      </c>
      <c r="AU239" s="148" t="s">
        <v>82</v>
      </c>
      <c r="AV239" s="12" t="s">
        <v>82</v>
      </c>
      <c r="AW239" s="12" t="s">
        <v>33</v>
      </c>
      <c r="AX239" s="12" t="s">
        <v>72</v>
      </c>
      <c r="AY239" s="148" t="s">
        <v>141</v>
      </c>
    </row>
    <row r="240" spans="2:51" s="13" customFormat="1" ht="10.2">
      <c r="B240" s="154"/>
      <c r="D240" s="141" t="s">
        <v>155</v>
      </c>
      <c r="E240" s="155" t="s">
        <v>19</v>
      </c>
      <c r="F240" s="156" t="s">
        <v>158</v>
      </c>
      <c r="H240" s="157">
        <v>167.929</v>
      </c>
      <c r="I240" s="158"/>
      <c r="L240" s="154"/>
      <c r="M240" s="159"/>
      <c r="T240" s="160"/>
      <c r="AT240" s="155" t="s">
        <v>155</v>
      </c>
      <c r="AU240" s="155" t="s">
        <v>82</v>
      </c>
      <c r="AV240" s="13" t="s">
        <v>149</v>
      </c>
      <c r="AW240" s="13" t="s">
        <v>33</v>
      </c>
      <c r="AX240" s="13" t="s">
        <v>80</v>
      </c>
      <c r="AY240" s="155" t="s">
        <v>141</v>
      </c>
    </row>
    <row r="241" spans="2:65" s="1" customFormat="1" ht="16.5" customHeight="1">
      <c r="B241" s="33"/>
      <c r="C241" s="128" t="s">
        <v>354</v>
      </c>
      <c r="D241" s="128" t="s">
        <v>144</v>
      </c>
      <c r="E241" s="129" t="s">
        <v>355</v>
      </c>
      <c r="F241" s="130" t="s">
        <v>356</v>
      </c>
      <c r="G241" s="131" t="s">
        <v>147</v>
      </c>
      <c r="H241" s="132">
        <v>154.391</v>
      </c>
      <c r="I241" s="133"/>
      <c r="J241" s="134">
        <f>ROUND(I241*H241,2)</f>
        <v>0</v>
      </c>
      <c r="K241" s="130" t="s">
        <v>148</v>
      </c>
      <c r="L241" s="33"/>
      <c r="M241" s="135" t="s">
        <v>19</v>
      </c>
      <c r="N241" s="136" t="s">
        <v>43</v>
      </c>
      <c r="P241" s="137">
        <f>O241*H241</f>
        <v>0</v>
      </c>
      <c r="Q241" s="137">
        <v>0.004</v>
      </c>
      <c r="R241" s="137">
        <f>Q241*H241</f>
        <v>0.617564</v>
      </c>
      <c r="S241" s="137">
        <v>0</v>
      </c>
      <c r="T241" s="138">
        <f>S241*H241</f>
        <v>0</v>
      </c>
      <c r="AR241" s="139" t="s">
        <v>149</v>
      </c>
      <c r="AT241" s="139" t="s">
        <v>144</v>
      </c>
      <c r="AU241" s="139" t="s">
        <v>82</v>
      </c>
      <c r="AY241" s="18" t="s">
        <v>141</v>
      </c>
      <c r="BE241" s="140">
        <f>IF(N241="základní",J241,0)</f>
        <v>0</v>
      </c>
      <c r="BF241" s="140">
        <f>IF(N241="snížená",J241,0)</f>
        <v>0</v>
      </c>
      <c r="BG241" s="140">
        <f>IF(N241="zákl. přenesená",J241,0)</f>
        <v>0</v>
      </c>
      <c r="BH241" s="140">
        <f>IF(N241="sníž. přenesená",J241,0)</f>
        <v>0</v>
      </c>
      <c r="BI241" s="140">
        <f>IF(N241="nulová",J241,0)</f>
        <v>0</v>
      </c>
      <c r="BJ241" s="18" t="s">
        <v>80</v>
      </c>
      <c r="BK241" s="140">
        <f>ROUND(I241*H241,2)</f>
        <v>0</v>
      </c>
      <c r="BL241" s="18" t="s">
        <v>149</v>
      </c>
      <c r="BM241" s="139" t="s">
        <v>357</v>
      </c>
    </row>
    <row r="242" spans="2:47" s="1" customFormat="1" ht="10.2">
      <c r="B242" s="33"/>
      <c r="D242" s="141" t="s">
        <v>151</v>
      </c>
      <c r="F242" s="142" t="s">
        <v>358</v>
      </c>
      <c r="I242" s="143"/>
      <c r="L242" s="33"/>
      <c r="M242" s="144"/>
      <c r="T242" s="54"/>
      <c r="AT242" s="18" t="s">
        <v>151</v>
      </c>
      <c r="AU242" s="18" t="s">
        <v>82</v>
      </c>
    </row>
    <row r="243" spans="2:47" s="1" customFormat="1" ht="10.2">
      <c r="B243" s="33"/>
      <c r="D243" s="145" t="s">
        <v>153</v>
      </c>
      <c r="F243" s="146" t="s">
        <v>359</v>
      </c>
      <c r="I243" s="143"/>
      <c r="L243" s="33"/>
      <c r="M243" s="144"/>
      <c r="T243" s="54"/>
      <c r="AT243" s="18" t="s">
        <v>153</v>
      </c>
      <c r="AU243" s="18" t="s">
        <v>82</v>
      </c>
    </row>
    <row r="244" spans="2:51" s="14" customFormat="1" ht="10.2">
      <c r="B244" s="161"/>
      <c r="D244" s="141" t="s">
        <v>155</v>
      </c>
      <c r="E244" s="162" t="s">
        <v>19</v>
      </c>
      <c r="F244" s="163" t="s">
        <v>348</v>
      </c>
      <c r="H244" s="162" t="s">
        <v>19</v>
      </c>
      <c r="I244" s="164"/>
      <c r="L244" s="161"/>
      <c r="M244" s="165"/>
      <c r="T244" s="166"/>
      <c r="AT244" s="162" t="s">
        <v>155</v>
      </c>
      <c r="AU244" s="162" t="s">
        <v>82</v>
      </c>
      <c r="AV244" s="14" t="s">
        <v>80</v>
      </c>
      <c r="AW244" s="14" t="s">
        <v>33</v>
      </c>
      <c r="AX244" s="14" t="s">
        <v>72</v>
      </c>
      <c r="AY244" s="162" t="s">
        <v>141</v>
      </c>
    </row>
    <row r="245" spans="2:51" s="12" customFormat="1" ht="10.2">
      <c r="B245" s="147"/>
      <c r="D245" s="141" t="s">
        <v>155</v>
      </c>
      <c r="E245" s="148" t="s">
        <v>19</v>
      </c>
      <c r="F245" s="149" t="s">
        <v>349</v>
      </c>
      <c r="H245" s="150">
        <v>21.727</v>
      </c>
      <c r="I245" s="151"/>
      <c r="L245" s="147"/>
      <c r="M245" s="152"/>
      <c r="T245" s="153"/>
      <c r="AT245" s="148" t="s">
        <v>155</v>
      </c>
      <c r="AU245" s="148" t="s">
        <v>82</v>
      </c>
      <c r="AV245" s="12" t="s">
        <v>82</v>
      </c>
      <c r="AW245" s="12" t="s">
        <v>33</v>
      </c>
      <c r="AX245" s="12" t="s">
        <v>72</v>
      </c>
      <c r="AY245" s="148" t="s">
        <v>141</v>
      </c>
    </row>
    <row r="246" spans="2:51" s="12" customFormat="1" ht="10.2">
      <c r="B246" s="147"/>
      <c r="D246" s="141" t="s">
        <v>155</v>
      </c>
      <c r="E246" s="148" t="s">
        <v>19</v>
      </c>
      <c r="F246" s="149" t="s">
        <v>360</v>
      </c>
      <c r="H246" s="150">
        <v>20.677</v>
      </c>
      <c r="I246" s="151"/>
      <c r="L246" s="147"/>
      <c r="M246" s="152"/>
      <c r="T246" s="153"/>
      <c r="AT246" s="148" t="s">
        <v>155</v>
      </c>
      <c r="AU246" s="148" t="s">
        <v>82</v>
      </c>
      <c r="AV246" s="12" t="s">
        <v>82</v>
      </c>
      <c r="AW246" s="12" t="s">
        <v>33</v>
      </c>
      <c r="AX246" s="12" t="s">
        <v>72</v>
      </c>
      <c r="AY246" s="148" t="s">
        <v>141</v>
      </c>
    </row>
    <row r="247" spans="2:51" s="12" customFormat="1" ht="10.2">
      <c r="B247" s="147"/>
      <c r="D247" s="141" t="s">
        <v>155</v>
      </c>
      <c r="E247" s="148" t="s">
        <v>19</v>
      </c>
      <c r="F247" s="149" t="s">
        <v>361</v>
      </c>
      <c r="H247" s="150">
        <v>19.185</v>
      </c>
      <c r="I247" s="151"/>
      <c r="L247" s="147"/>
      <c r="M247" s="152"/>
      <c r="T247" s="153"/>
      <c r="AT247" s="148" t="s">
        <v>155</v>
      </c>
      <c r="AU247" s="148" t="s">
        <v>82</v>
      </c>
      <c r="AV247" s="12" t="s">
        <v>82</v>
      </c>
      <c r="AW247" s="12" t="s">
        <v>33</v>
      </c>
      <c r="AX247" s="12" t="s">
        <v>72</v>
      </c>
      <c r="AY247" s="148" t="s">
        <v>141</v>
      </c>
    </row>
    <row r="248" spans="2:51" s="12" customFormat="1" ht="10.2">
      <c r="B248" s="147"/>
      <c r="D248" s="141" t="s">
        <v>155</v>
      </c>
      <c r="E248" s="148" t="s">
        <v>19</v>
      </c>
      <c r="F248" s="149" t="s">
        <v>362</v>
      </c>
      <c r="H248" s="150">
        <v>18.259</v>
      </c>
      <c r="I248" s="151"/>
      <c r="L248" s="147"/>
      <c r="M248" s="152"/>
      <c r="T248" s="153"/>
      <c r="AT248" s="148" t="s">
        <v>155</v>
      </c>
      <c r="AU248" s="148" t="s">
        <v>82</v>
      </c>
      <c r="AV248" s="12" t="s">
        <v>82</v>
      </c>
      <c r="AW248" s="12" t="s">
        <v>33</v>
      </c>
      <c r="AX248" s="12" t="s">
        <v>72</v>
      </c>
      <c r="AY248" s="148" t="s">
        <v>141</v>
      </c>
    </row>
    <row r="249" spans="2:51" s="12" customFormat="1" ht="10.2">
      <c r="B249" s="147"/>
      <c r="D249" s="141" t="s">
        <v>155</v>
      </c>
      <c r="E249" s="148" t="s">
        <v>19</v>
      </c>
      <c r="F249" s="149" t="s">
        <v>363</v>
      </c>
      <c r="H249" s="150">
        <v>74.543</v>
      </c>
      <c r="I249" s="151"/>
      <c r="L249" s="147"/>
      <c r="M249" s="152"/>
      <c r="T249" s="153"/>
      <c r="AT249" s="148" t="s">
        <v>155</v>
      </c>
      <c r="AU249" s="148" t="s">
        <v>82</v>
      </c>
      <c r="AV249" s="12" t="s">
        <v>82</v>
      </c>
      <c r="AW249" s="12" t="s">
        <v>33</v>
      </c>
      <c r="AX249" s="12" t="s">
        <v>72</v>
      </c>
      <c r="AY249" s="148" t="s">
        <v>141</v>
      </c>
    </row>
    <row r="250" spans="2:51" s="13" customFormat="1" ht="10.2">
      <c r="B250" s="154"/>
      <c r="D250" s="141" t="s">
        <v>155</v>
      </c>
      <c r="E250" s="155" t="s">
        <v>19</v>
      </c>
      <c r="F250" s="156" t="s">
        <v>158</v>
      </c>
      <c r="H250" s="157">
        <v>154.391</v>
      </c>
      <c r="I250" s="158"/>
      <c r="L250" s="154"/>
      <c r="M250" s="159"/>
      <c r="T250" s="160"/>
      <c r="AT250" s="155" t="s">
        <v>155</v>
      </c>
      <c r="AU250" s="155" t="s">
        <v>82</v>
      </c>
      <c r="AV250" s="13" t="s">
        <v>149</v>
      </c>
      <c r="AW250" s="13" t="s">
        <v>33</v>
      </c>
      <c r="AX250" s="13" t="s">
        <v>80</v>
      </c>
      <c r="AY250" s="155" t="s">
        <v>141</v>
      </c>
    </row>
    <row r="251" spans="2:65" s="1" customFormat="1" ht="16.5" customHeight="1">
      <c r="B251" s="33"/>
      <c r="C251" s="128" t="s">
        <v>364</v>
      </c>
      <c r="D251" s="128" t="s">
        <v>144</v>
      </c>
      <c r="E251" s="129" t="s">
        <v>365</v>
      </c>
      <c r="F251" s="130" t="s">
        <v>366</v>
      </c>
      <c r="G251" s="131" t="s">
        <v>147</v>
      </c>
      <c r="H251" s="132">
        <v>3.231</v>
      </c>
      <c r="I251" s="133"/>
      <c r="J251" s="134">
        <f>ROUND(I251*H251,2)</f>
        <v>0</v>
      </c>
      <c r="K251" s="130" t="s">
        <v>148</v>
      </c>
      <c r="L251" s="33"/>
      <c r="M251" s="135" t="s">
        <v>19</v>
      </c>
      <c r="N251" s="136" t="s">
        <v>43</v>
      </c>
      <c r="P251" s="137">
        <f>O251*H251</f>
        <v>0</v>
      </c>
      <c r="Q251" s="137">
        <v>0.04153</v>
      </c>
      <c r="R251" s="137">
        <f>Q251*H251</f>
        <v>0.13418343</v>
      </c>
      <c r="S251" s="137">
        <v>0</v>
      </c>
      <c r="T251" s="138">
        <f>S251*H251</f>
        <v>0</v>
      </c>
      <c r="AR251" s="139" t="s">
        <v>149</v>
      </c>
      <c r="AT251" s="139" t="s">
        <v>144</v>
      </c>
      <c r="AU251" s="139" t="s">
        <v>82</v>
      </c>
      <c r="AY251" s="18" t="s">
        <v>141</v>
      </c>
      <c r="BE251" s="140">
        <f>IF(N251="základní",J251,0)</f>
        <v>0</v>
      </c>
      <c r="BF251" s="140">
        <f>IF(N251="snížená",J251,0)</f>
        <v>0</v>
      </c>
      <c r="BG251" s="140">
        <f>IF(N251="zákl. přenesená",J251,0)</f>
        <v>0</v>
      </c>
      <c r="BH251" s="140">
        <f>IF(N251="sníž. přenesená",J251,0)</f>
        <v>0</v>
      </c>
      <c r="BI251" s="140">
        <f>IF(N251="nulová",J251,0)</f>
        <v>0</v>
      </c>
      <c r="BJ251" s="18" t="s">
        <v>80</v>
      </c>
      <c r="BK251" s="140">
        <f>ROUND(I251*H251,2)</f>
        <v>0</v>
      </c>
      <c r="BL251" s="18" t="s">
        <v>149</v>
      </c>
      <c r="BM251" s="139" t="s">
        <v>367</v>
      </c>
    </row>
    <row r="252" spans="2:47" s="1" customFormat="1" ht="10.2">
      <c r="B252" s="33"/>
      <c r="D252" s="141" t="s">
        <v>151</v>
      </c>
      <c r="F252" s="142" t="s">
        <v>368</v>
      </c>
      <c r="I252" s="143"/>
      <c r="L252" s="33"/>
      <c r="M252" s="144"/>
      <c r="T252" s="54"/>
      <c r="AT252" s="18" t="s">
        <v>151</v>
      </c>
      <c r="AU252" s="18" t="s">
        <v>82</v>
      </c>
    </row>
    <row r="253" spans="2:47" s="1" customFormat="1" ht="10.2">
      <c r="B253" s="33"/>
      <c r="D253" s="145" t="s">
        <v>153</v>
      </c>
      <c r="F253" s="146" t="s">
        <v>369</v>
      </c>
      <c r="I253" s="143"/>
      <c r="L253" s="33"/>
      <c r="M253" s="144"/>
      <c r="T253" s="54"/>
      <c r="AT253" s="18" t="s">
        <v>153</v>
      </c>
      <c r="AU253" s="18" t="s">
        <v>82</v>
      </c>
    </row>
    <row r="254" spans="2:51" s="12" customFormat="1" ht="10.2">
      <c r="B254" s="147"/>
      <c r="D254" s="141" t="s">
        <v>155</v>
      </c>
      <c r="E254" s="148" t="s">
        <v>19</v>
      </c>
      <c r="F254" s="149" t="s">
        <v>370</v>
      </c>
      <c r="H254" s="150">
        <v>3.231</v>
      </c>
      <c r="I254" s="151"/>
      <c r="L254" s="147"/>
      <c r="M254" s="152"/>
      <c r="T254" s="153"/>
      <c r="AT254" s="148" t="s">
        <v>155</v>
      </c>
      <c r="AU254" s="148" t="s">
        <v>82</v>
      </c>
      <c r="AV254" s="12" t="s">
        <v>82</v>
      </c>
      <c r="AW254" s="12" t="s">
        <v>33</v>
      </c>
      <c r="AX254" s="12" t="s">
        <v>80</v>
      </c>
      <c r="AY254" s="148" t="s">
        <v>141</v>
      </c>
    </row>
    <row r="255" spans="2:65" s="1" customFormat="1" ht="16.5" customHeight="1">
      <c r="B255" s="33"/>
      <c r="C255" s="128" t="s">
        <v>371</v>
      </c>
      <c r="D255" s="128" t="s">
        <v>144</v>
      </c>
      <c r="E255" s="129" t="s">
        <v>372</v>
      </c>
      <c r="F255" s="130" t="s">
        <v>373</v>
      </c>
      <c r="G255" s="131" t="s">
        <v>147</v>
      </c>
      <c r="H255" s="132">
        <v>6.107</v>
      </c>
      <c r="I255" s="133"/>
      <c r="J255" s="134">
        <f>ROUND(I255*H255,2)</f>
        <v>0</v>
      </c>
      <c r="K255" s="130" t="s">
        <v>148</v>
      </c>
      <c r="L255" s="33"/>
      <c r="M255" s="135" t="s">
        <v>19</v>
      </c>
      <c r="N255" s="136" t="s">
        <v>43</v>
      </c>
      <c r="P255" s="137">
        <f>O255*H255</f>
        <v>0</v>
      </c>
      <c r="Q255" s="137">
        <v>0.03045</v>
      </c>
      <c r="R255" s="137">
        <f>Q255*H255</f>
        <v>0.18595815000000002</v>
      </c>
      <c r="S255" s="137">
        <v>0</v>
      </c>
      <c r="T255" s="138">
        <f>S255*H255</f>
        <v>0</v>
      </c>
      <c r="AR255" s="139" t="s">
        <v>149</v>
      </c>
      <c r="AT255" s="139" t="s">
        <v>144</v>
      </c>
      <c r="AU255" s="139" t="s">
        <v>82</v>
      </c>
      <c r="AY255" s="18" t="s">
        <v>141</v>
      </c>
      <c r="BE255" s="140">
        <f>IF(N255="základní",J255,0)</f>
        <v>0</v>
      </c>
      <c r="BF255" s="140">
        <f>IF(N255="snížená",J255,0)</f>
        <v>0</v>
      </c>
      <c r="BG255" s="140">
        <f>IF(N255="zákl. přenesená",J255,0)</f>
        <v>0</v>
      </c>
      <c r="BH255" s="140">
        <f>IF(N255="sníž. přenesená",J255,0)</f>
        <v>0</v>
      </c>
      <c r="BI255" s="140">
        <f>IF(N255="nulová",J255,0)</f>
        <v>0</v>
      </c>
      <c r="BJ255" s="18" t="s">
        <v>80</v>
      </c>
      <c r="BK255" s="140">
        <f>ROUND(I255*H255,2)</f>
        <v>0</v>
      </c>
      <c r="BL255" s="18" t="s">
        <v>149</v>
      </c>
      <c r="BM255" s="139" t="s">
        <v>374</v>
      </c>
    </row>
    <row r="256" spans="2:47" s="1" customFormat="1" ht="10.2">
      <c r="B256" s="33"/>
      <c r="D256" s="141" t="s">
        <v>151</v>
      </c>
      <c r="F256" s="142" t="s">
        <v>375</v>
      </c>
      <c r="I256" s="143"/>
      <c r="L256" s="33"/>
      <c r="M256" s="144"/>
      <c r="T256" s="54"/>
      <c r="AT256" s="18" t="s">
        <v>151</v>
      </c>
      <c r="AU256" s="18" t="s">
        <v>82</v>
      </c>
    </row>
    <row r="257" spans="2:47" s="1" customFormat="1" ht="10.2">
      <c r="B257" s="33"/>
      <c r="D257" s="145" t="s">
        <v>153</v>
      </c>
      <c r="F257" s="146" t="s">
        <v>376</v>
      </c>
      <c r="I257" s="143"/>
      <c r="L257" s="33"/>
      <c r="M257" s="144"/>
      <c r="T257" s="54"/>
      <c r="AT257" s="18" t="s">
        <v>153</v>
      </c>
      <c r="AU257" s="18" t="s">
        <v>82</v>
      </c>
    </row>
    <row r="258" spans="2:51" s="12" customFormat="1" ht="10.2">
      <c r="B258" s="147"/>
      <c r="D258" s="141" t="s">
        <v>155</v>
      </c>
      <c r="E258" s="148" t="s">
        <v>19</v>
      </c>
      <c r="F258" s="149" t="s">
        <v>377</v>
      </c>
      <c r="H258" s="150">
        <v>1.905</v>
      </c>
      <c r="I258" s="151"/>
      <c r="L258" s="147"/>
      <c r="M258" s="152"/>
      <c r="T258" s="153"/>
      <c r="AT258" s="148" t="s">
        <v>155</v>
      </c>
      <c r="AU258" s="148" t="s">
        <v>82</v>
      </c>
      <c r="AV258" s="12" t="s">
        <v>82</v>
      </c>
      <c r="AW258" s="12" t="s">
        <v>33</v>
      </c>
      <c r="AX258" s="12" t="s">
        <v>72</v>
      </c>
      <c r="AY258" s="148" t="s">
        <v>141</v>
      </c>
    </row>
    <row r="259" spans="2:51" s="12" customFormat="1" ht="10.2">
      <c r="B259" s="147"/>
      <c r="D259" s="141" t="s">
        <v>155</v>
      </c>
      <c r="E259" s="148" t="s">
        <v>19</v>
      </c>
      <c r="F259" s="149" t="s">
        <v>378</v>
      </c>
      <c r="H259" s="150">
        <v>0.593</v>
      </c>
      <c r="I259" s="151"/>
      <c r="L259" s="147"/>
      <c r="M259" s="152"/>
      <c r="T259" s="153"/>
      <c r="AT259" s="148" t="s">
        <v>155</v>
      </c>
      <c r="AU259" s="148" t="s">
        <v>82</v>
      </c>
      <c r="AV259" s="12" t="s">
        <v>82</v>
      </c>
      <c r="AW259" s="12" t="s">
        <v>33</v>
      </c>
      <c r="AX259" s="12" t="s">
        <v>72</v>
      </c>
      <c r="AY259" s="148" t="s">
        <v>141</v>
      </c>
    </row>
    <row r="260" spans="2:51" s="12" customFormat="1" ht="10.2">
      <c r="B260" s="147"/>
      <c r="D260" s="141" t="s">
        <v>155</v>
      </c>
      <c r="E260" s="148" t="s">
        <v>19</v>
      </c>
      <c r="F260" s="149" t="s">
        <v>379</v>
      </c>
      <c r="H260" s="150">
        <v>3.609</v>
      </c>
      <c r="I260" s="151"/>
      <c r="L260" s="147"/>
      <c r="M260" s="152"/>
      <c r="T260" s="153"/>
      <c r="AT260" s="148" t="s">
        <v>155</v>
      </c>
      <c r="AU260" s="148" t="s">
        <v>82</v>
      </c>
      <c r="AV260" s="12" t="s">
        <v>82</v>
      </c>
      <c r="AW260" s="12" t="s">
        <v>33</v>
      </c>
      <c r="AX260" s="12" t="s">
        <v>72</v>
      </c>
      <c r="AY260" s="148" t="s">
        <v>141</v>
      </c>
    </row>
    <row r="261" spans="2:51" s="13" customFormat="1" ht="10.2">
      <c r="B261" s="154"/>
      <c r="D261" s="141" t="s">
        <v>155</v>
      </c>
      <c r="E261" s="155" t="s">
        <v>19</v>
      </c>
      <c r="F261" s="156" t="s">
        <v>158</v>
      </c>
      <c r="H261" s="157">
        <v>6.107</v>
      </c>
      <c r="I261" s="158"/>
      <c r="L261" s="154"/>
      <c r="M261" s="159"/>
      <c r="T261" s="160"/>
      <c r="AT261" s="155" t="s">
        <v>155</v>
      </c>
      <c r="AU261" s="155" t="s">
        <v>82</v>
      </c>
      <c r="AV261" s="13" t="s">
        <v>149</v>
      </c>
      <c r="AW261" s="13" t="s">
        <v>33</v>
      </c>
      <c r="AX261" s="13" t="s">
        <v>80</v>
      </c>
      <c r="AY261" s="155" t="s">
        <v>141</v>
      </c>
    </row>
    <row r="262" spans="2:65" s="1" customFormat="1" ht="16.5" customHeight="1">
      <c r="B262" s="33"/>
      <c r="C262" s="128" t="s">
        <v>380</v>
      </c>
      <c r="D262" s="128" t="s">
        <v>144</v>
      </c>
      <c r="E262" s="129" t="s">
        <v>381</v>
      </c>
      <c r="F262" s="130" t="s">
        <v>382</v>
      </c>
      <c r="G262" s="131" t="s">
        <v>147</v>
      </c>
      <c r="H262" s="132">
        <v>77.637</v>
      </c>
      <c r="I262" s="133"/>
      <c r="J262" s="134">
        <f>ROUND(I262*H262,2)</f>
        <v>0</v>
      </c>
      <c r="K262" s="130" t="s">
        <v>148</v>
      </c>
      <c r="L262" s="33"/>
      <c r="M262" s="135" t="s">
        <v>19</v>
      </c>
      <c r="N262" s="136" t="s">
        <v>43</v>
      </c>
      <c r="P262" s="137">
        <f>O262*H262</f>
        <v>0</v>
      </c>
      <c r="Q262" s="137">
        <v>0.0156</v>
      </c>
      <c r="R262" s="137">
        <f>Q262*H262</f>
        <v>1.2111372</v>
      </c>
      <c r="S262" s="137">
        <v>0</v>
      </c>
      <c r="T262" s="138">
        <f>S262*H262</f>
        <v>0</v>
      </c>
      <c r="AR262" s="139" t="s">
        <v>149</v>
      </c>
      <c r="AT262" s="139" t="s">
        <v>144</v>
      </c>
      <c r="AU262" s="139" t="s">
        <v>82</v>
      </c>
      <c r="AY262" s="18" t="s">
        <v>141</v>
      </c>
      <c r="BE262" s="140">
        <f>IF(N262="základní",J262,0)</f>
        <v>0</v>
      </c>
      <c r="BF262" s="140">
        <f>IF(N262="snížená",J262,0)</f>
        <v>0</v>
      </c>
      <c r="BG262" s="140">
        <f>IF(N262="zákl. přenesená",J262,0)</f>
        <v>0</v>
      </c>
      <c r="BH262" s="140">
        <f>IF(N262="sníž. přenesená",J262,0)</f>
        <v>0</v>
      </c>
      <c r="BI262" s="140">
        <f>IF(N262="nulová",J262,0)</f>
        <v>0</v>
      </c>
      <c r="BJ262" s="18" t="s">
        <v>80</v>
      </c>
      <c r="BK262" s="140">
        <f>ROUND(I262*H262,2)</f>
        <v>0</v>
      </c>
      <c r="BL262" s="18" t="s">
        <v>149</v>
      </c>
      <c r="BM262" s="139" t="s">
        <v>383</v>
      </c>
    </row>
    <row r="263" spans="2:47" s="1" customFormat="1" ht="19.2">
      <c r="B263" s="33"/>
      <c r="D263" s="141" t="s">
        <v>151</v>
      </c>
      <c r="F263" s="142" t="s">
        <v>384</v>
      </c>
      <c r="I263" s="143"/>
      <c r="L263" s="33"/>
      <c r="M263" s="144"/>
      <c r="T263" s="54"/>
      <c r="AT263" s="18" t="s">
        <v>151</v>
      </c>
      <c r="AU263" s="18" t="s">
        <v>82</v>
      </c>
    </row>
    <row r="264" spans="2:47" s="1" customFormat="1" ht="10.2">
      <c r="B264" s="33"/>
      <c r="D264" s="145" t="s">
        <v>153</v>
      </c>
      <c r="F264" s="146" t="s">
        <v>385</v>
      </c>
      <c r="I264" s="143"/>
      <c r="L264" s="33"/>
      <c r="M264" s="144"/>
      <c r="T264" s="54"/>
      <c r="AT264" s="18" t="s">
        <v>153</v>
      </c>
      <c r="AU264" s="18" t="s">
        <v>82</v>
      </c>
    </row>
    <row r="265" spans="2:51" s="14" customFormat="1" ht="10.2">
      <c r="B265" s="161"/>
      <c r="D265" s="141" t="s">
        <v>155</v>
      </c>
      <c r="E265" s="162" t="s">
        <v>19</v>
      </c>
      <c r="F265" s="163" t="s">
        <v>348</v>
      </c>
      <c r="H265" s="162" t="s">
        <v>19</v>
      </c>
      <c r="I265" s="164"/>
      <c r="L265" s="161"/>
      <c r="M265" s="165"/>
      <c r="T265" s="166"/>
      <c r="AT265" s="162" t="s">
        <v>155</v>
      </c>
      <c r="AU265" s="162" t="s">
        <v>82</v>
      </c>
      <c r="AV265" s="14" t="s">
        <v>80</v>
      </c>
      <c r="AW265" s="14" t="s">
        <v>33</v>
      </c>
      <c r="AX265" s="14" t="s">
        <v>72</v>
      </c>
      <c r="AY265" s="162" t="s">
        <v>141</v>
      </c>
    </row>
    <row r="266" spans="2:51" s="12" customFormat="1" ht="10.2">
      <c r="B266" s="147"/>
      <c r="D266" s="141" t="s">
        <v>155</v>
      </c>
      <c r="E266" s="148" t="s">
        <v>19</v>
      </c>
      <c r="F266" s="149" t="s">
        <v>386</v>
      </c>
      <c r="H266" s="150">
        <v>21.063</v>
      </c>
      <c r="I266" s="151"/>
      <c r="L266" s="147"/>
      <c r="M266" s="152"/>
      <c r="T266" s="153"/>
      <c r="AT266" s="148" t="s">
        <v>155</v>
      </c>
      <c r="AU266" s="148" t="s">
        <v>82</v>
      </c>
      <c r="AV266" s="12" t="s">
        <v>82</v>
      </c>
      <c r="AW266" s="12" t="s">
        <v>33</v>
      </c>
      <c r="AX266" s="12" t="s">
        <v>72</v>
      </c>
      <c r="AY266" s="148" t="s">
        <v>141</v>
      </c>
    </row>
    <row r="267" spans="2:51" s="12" customFormat="1" ht="10.2">
      <c r="B267" s="147"/>
      <c r="D267" s="141" t="s">
        <v>155</v>
      </c>
      <c r="E267" s="148" t="s">
        <v>19</v>
      </c>
      <c r="F267" s="149" t="s">
        <v>387</v>
      </c>
      <c r="H267" s="150">
        <v>20.867</v>
      </c>
      <c r="I267" s="151"/>
      <c r="L267" s="147"/>
      <c r="M267" s="152"/>
      <c r="T267" s="153"/>
      <c r="AT267" s="148" t="s">
        <v>155</v>
      </c>
      <c r="AU267" s="148" t="s">
        <v>82</v>
      </c>
      <c r="AV267" s="12" t="s">
        <v>82</v>
      </c>
      <c r="AW267" s="12" t="s">
        <v>33</v>
      </c>
      <c r="AX267" s="12" t="s">
        <v>72</v>
      </c>
      <c r="AY267" s="148" t="s">
        <v>141</v>
      </c>
    </row>
    <row r="268" spans="2:51" s="12" customFormat="1" ht="10.2">
      <c r="B268" s="147"/>
      <c r="D268" s="141" t="s">
        <v>155</v>
      </c>
      <c r="E268" s="148" t="s">
        <v>19</v>
      </c>
      <c r="F268" s="149" t="s">
        <v>388</v>
      </c>
      <c r="H268" s="150">
        <v>19.573</v>
      </c>
      <c r="I268" s="151"/>
      <c r="L268" s="147"/>
      <c r="M268" s="152"/>
      <c r="T268" s="153"/>
      <c r="AT268" s="148" t="s">
        <v>155</v>
      </c>
      <c r="AU268" s="148" t="s">
        <v>82</v>
      </c>
      <c r="AV268" s="12" t="s">
        <v>82</v>
      </c>
      <c r="AW268" s="12" t="s">
        <v>33</v>
      </c>
      <c r="AX268" s="12" t="s">
        <v>72</v>
      </c>
      <c r="AY268" s="148" t="s">
        <v>141</v>
      </c>
    </row>
    <row r="269" spans="2:51" s="12" customFormat="1" ht="10.2">
      <c r="B269" s="147"/>
      <c r="D269" s="141" t="s">
        <v>155</v>
      </c>
      <c r="E269" s="148" t="s">
        <v>19</v>
      </c>
      <c r="F269" s="149" t="s">
        <v>389</v>
      </c>
      <c r="H269" s="150">
        <v>16.134</v>
      </c>
      <c r="I269" s="151"/>
      <c r="L269" s="147"/>
      <c r="M269" s="152"/>
      <c r="T269" s="153"/>
      <c r="AT269" s="148" t="s">
        <v>155</v>
      </c>
      <c r="AU269" s="148" t="s">
        <v>82</v>
      </c>
      <c r="AV269" s="12" t="s">
        <v>82</v>
      </c>
      <c r="AW269" s="12" t="s">
        <v>33</v>
      </c>
      <c r="AX269" s="12" t="s">
        <v>72</v>
      </c>
      <c r="AY269" s="148" t="s">
        <v>141</v>
      </c>
    </row>
    <row r="270" spans="2:51" s="13" customFormat="1" ht="10.2">
      <c r="B270" s="154"/>
      <c r="D270" s="141" t="s">
        <v>155</v>
      </c>
      <c r="E270" s="155" t="s">
        <v>19</v>
      </c>
      <c r="F270" s="156" t="s">
        <v>158</v>
      </c>
      <c r="H270" s="157">
        <v>77.637</v>
      </c>
      <c r="I270" s="158"/>
      <c r="L270" s="154"/>
      <c r="M270" s="159"/>
      <c r="T270" s="160"/>
      <c r="AT270" s="155" t="s">
        <v>155</v>
      </c>
      <c r="AU270" s="155" t="s">
        <v>82</v>
      </c>
      <c r="AV270" s="13" t="s">
        <v>149</v>
      </c>
      <c r="AW270" s="13" t="s">
        <v>33</v>
      </c>
      <c r="AX270" s="13" t="s">
        <v>80</v>
      </c>
      <c r="AY270" s="155" t="s">
        <v>141</v>
      </c>
    </row>
    <row r="271" spans="2:65" s="1" customFormat="1" ht="16.5" customHeight="1">
      <c r="B271" s="33"/>
      <c r="C271" s="128" t="s">
        <v>390</v>
      </c>
      <c r="D271" s="128" t="s">
        <v>144</v>
      </c>
      <c r="E271" s="129" t="s">
        <v>391</v>
      </c>
      <c r="F271" s="130" t="s">
        <v>392</v>
      </c>
      <c r="G271" s="131" t="s">
        <v>147</v>
      </c>
      <c r="H271" s="132">
        <v>63.968</v>
      </c>
      <c r="I271" s="133"/>
      <c r="J271" s="134">
        <f>ROUND(I271*H271,2)</f>
        <v>0</v>
      </c>
      <c r="K271" s="130" t="s">
        <v>148</v>
      </c>
      <c r="L271" s="33"/>
      <c r="M271" s="135" t="s">
        <v>19</v>
      </c>
      <c r="N271" s="136" t="s">
        <v>43</v>
      </c>
      <c r="P271" s="137">
        <f>O271*H271</f>
        <v>0</v>
      </c>
      <c r="Q271" s="137">
        <v>0.0262</v>
      </c>
      <c r="R271" s="137">
        <f>Q271*H271</f>
        <v>1.6759616000000002</v>
      </c>
      <c r="S271" s="137">
        <v>0</v>
      </c>
      <c r="T271" s="138">
        <f>S271*H271</f>
        <v>0</v>
      </c>
      <c r="AR271" s="139" t="s">
        <v>149</v>
      </c>
      <c r="AT271" s="139" t="s">
        <v>144</v>
      </c>
      <c r="AU271" s="139" t="s">
        <v>82</v>
      </c>
      <c r="AY271" s="18" t="s">
        <v>141</v>
      </c>
      <c r="BE271" s="140">
        <f>IF(N271="základní",J271,0)</f>
        <v>0</v>
      </c>
      <c r="BF271" s="140">
        <f>IF(N271="snížená",J271,0)</f>
        <v>0</v>
      </c>
      <c r="BG271" s="140">
        <f>IF(N271="zákl. přenesená",J271,0)</f>
        <v>0</v>
      </c>
      <c r="BH271" s="140">
        <f>IF(N271="sníž. přenesená",J271,0)</f>
        <v>0</v>
      </c>
      <c r="BI271" s="140">
        <f>IF(N271="nulová",J271,0)</f>
        <v>0</v>
      </c>
      <c r="BJ271" s="18" t="s">
        <v>80</v>
      </c>
      <c r="BK271" s="140">
        <f>ROUND(I271*H271,2)</f>
        <v>0</v>
      </c>
      <c r="BL271" s="18" t="s">
        <v>149</v>
      </c>
      <c r="BM271" s="139" t="s">
        <v>393</v>
      </c>
    </row>
    <row r="272" spans="2:47" s="1" customFormat="1" ht="19.2">
      <c r="B272" s="33"/>
      <c r="D272" s="141" t="s">
        <v>151</v>
      </c>
      <c r="F272" s="142" t="s">
        <v>394</v>
      </c>
      <c r="I272" s="143"/>
      <c r="L272" s="33"/>
      <c r="M272" s="144"/>
      <c r="T272" s="54"/>
      <c r="AT272" s="18" t="s">
        <v>151</v>
      </c>
      <c r="AU272" s="18" t="s">
        <v>82</v>
      </c>
    </row>
    <row r="273" spans="2:47" s="1" customFormat="1" ht="10.2">
      <c r="B273" s="33"/>
      <c r="D273" s="145" t="s">
        <v>153</v>
      </c>
      <c r="F273" s="146" t="s">
        <v>395</v>
      </c>
      <c r="I273" s="143"/>
      <c r="L273" s="33"/>
      <c r="M273" s="144"/>
      <c r="T273" s="54"/>
      <c r="AT273" s="18" t="s">
        <v>153</v>
      </c>
      <c r="AU273" s="18" t="s">
        <v>82</v>
      </c>
    </row>
    <row r="274" spans="2:51" s="12" customFormat="1" ht="10.2">
      <c r="B274" s="147"/>
      <c r="D274" s="141" t="s">
        <v>155</v>
      </c>
      <c r="E274" s="148" t="s">
        <v>19</v>
      </c>
      <c r="F274" s="149" t="s">
        <v>396</v>
      </c>
      <c r="H274" s="150">
        <v>63.968</v>
      </c>
      <c r="I274" s="151"/>
      <c r="L274" s="147"/>
      <c r="M274" s="152"/>
      <c r="T274" s="153"/>
      <c r="AT274" s="148" t="s">
        <v>155</v>
      </c>
      <c r="AU274" s="148" t="s">
        <v>82</v>
      </c>
      <c r="AV274" s="12" t="s">
        <v>82</v>
      </c>
      <c r="AW274" s="12" t="s">
        <v>33</v>
      </c>
      <c r="AX274" s="12" t="s">
        <v>80</v>
      </c>
      <c r="AY274" s="148" t="s">
        <v>141</v>
      </c>
    </row>
    <row r="275" spans="2:63" s="11" customFormat="1" ht="22.8" customHeight="1">
      <c r="B275" s="116"/>
      <c r="D275" s="117" t="s">
        <v>71</v>
      </c>
      <c r="E275" s="126" t="s">
        <v>397</v>
      </c>
      <c r="F275" s="126" t="s">
        <v>398</v>
      </c>
      <c r="I275" s="119"/>
      <c r="J275" s="127">
        <f>BK275</f>
        <v>0</v>
      </c>
      <c r="L275" s="116"/>
      <c r="M275" s="121"/>
      <c r="P275" s="122">
        <f>SUM(P276:P308)</f>
        <v>0</v>
      </c>
      <c r="R275" s="122">
        <f>SUM(R276:R308)</f>
        <v>1.05443547</v>
      </c>
      <c r="T275" s="123">
        <f>SUM(T276:T308)</f>
        <v>0</v>
      </c>
      <c r="AR275" s="117" t="s">
        <v>80</v>
      </c>
      <c r="AT275" s="124" t="s">
        <v>71</v>
      </c>
      <c r="AU275" s="124" t="s">
        <v>80</v>
      </c>
      <c r="AY275" s="117" t="s">
        <v>141</v>
      </c>
      <c r="BK275" s="125">
        <f>SUM(BK276:BK308)</f>
        <v>0</v>
      </c>
    </row>
    <row r="276" spans="2:65" s="1" customFormat="1" ht="37.8" customHeight="1">
      <c r="B276" s="33"/>
      <c r="C276" s="128" t="s">
        <v>399</v>
      </c>
      <c r="D276" s="128" t="s">
        <v>144</v>
      </c>
      <c r="E276" s="129" t="s">
        <v>400</v>
      </c>
      <c r="F276" s="130" t="s">
        <v>401</v>
      </c>
      <c r="G276" s="131" t="s">
        <v>19</v>
      </c>
      <c r="H276" s="132">
        <v>0</v>
      </c>
      <c r="I276" s="133"/>
      <c r="J276" s="134">
        <f>ROUND(I276*H276,2)</f>
        <v>0</v>
      </c>
      <c r="K276" s="130" t="s">
        <v>19</v>
      </c>
      <c r="L276" s="33"/>
      <c r="M276" s="135" t="s">
        <v>19</v>
      </c>
      <c r="N276" s="136" t="s">
        <v>43</v>
      </c>
      <c r="P276" s="137">
        <f>O276*H276</f>
        <v>0</v>
      </c>
      <c r="Q276" s="137">
        <v>0</v>
      </c>
      <c r="R276" s="137">
        <f>Q276*H276</f>
        <v>0</v>
      </c>
      <c r="S276" s="137">
        <v>0</v>
      </c>
      <c r="T276" s="138">
        <f>S276*H276</f>
        <v>0</v>
      </c>
      <c r="AR276" s="139" t="s">
        <v>149</v>
      </c>
      <c r="AT276" s="139" t="s">
        <v>144</v>
      </c>
      <c r="AU276" s="139" t="s">
        <v>82</v>
      </c>
      <c r="AY276" s="18" t="s">
        <v>141</v>
      </c>
      <c r="BE276" s="140">
        <f>IF(N276="základní",J276,0)</f>
        <v>0</v>
      </c>
      <c r="BF276" s="140">
        <f>IF(N276="snížená",J276,0)</f>
        <v>0</v>
      </c>
      <c r="BG276" s="140">
        <f>IF(N276="zákl. přenesená",J276,0)</f>
        <v>0</v>
      </c>
      <c r="BH276" s="140">
        <f>IF(N276="sníž. přenesená",J276,0)</f>
        <v>0</v>
      </c>
      <c r="BI276" s="140">
        <f>IF(N276="nulová",J276,0)</f>
        <v>0</v>
      </c>
      <c r="BJ276" s="18" t="s">
        <v>80</v>
      </c>
      <c r="BK276" s="140">
        <f>ROUND(I276*H276,2)</f>
        <v>0</v>
      </c>
      <c r="BL276" s="18" t="s">
        <v>149</v>
      </c>
      <c r="BM276" s="139" t="s">
        <v>402</v>
      </c>
    </row>
    <row r="277" spans="2:47" s="1" customFormat="1" ht="48">
      <c r="B277" s="33"/>
      <c r="D277" s="141" t="s">
        <v>151</v>
      </c>
      <c r="F277" s="142" t="s">
        <v>403</v>
      </c>
      <c r="I277" s="143"/>
      <c r="L277" s="33"/>
      <c r="M277" s="144"/>
      <c r="T277" s="54"/>
      <c r="AT277" s="18" t="s">
        <v>151</v>
      </c>
      <c r="AU277" s="18" t="s">
        <v>82</v>
      </c>
    </row>
    <row r="278" spans="2:65" s="1" customFormat="1" ht="16.5" customHeight="1">
      <c r="B278" s="33"/>
      <c r="C278" s="128" t="s">
        <v>404</v>
      </c>
      <c r="D278" s="128" t="s">
        <v>144</v>
      </c>
      <c r="E278" s="129" t="s">
        <v>405</v>
      </c>
      <c r="F278" s="130" t="s">
        <v>406</v>
      </c>
      <c r="G278" s="131" t="s">
        <v>147</v>
      </c>
      <c r="H278" s="132">
        <v>0.823</v>
      </c>
      <c r="I278" s="133"/>
      <c r="J278" s="134">
        <f>ROUND(I278*H278,2)</f>
        <v>0</v>
      </c>
      <c r="K278" s="130" t="s">
        <v>148</v>
      </c>
      <c r="L278" s="33"/>
      <c r="M278" s="135" t="s">
        <v>19</v>
      </c>
      <c r="N278" s="136" t="s">
        <v>43</v>
      </c>
      <c r="P278" s="137">
        <f>O278*H278</f>
        <v>0</v>
      </c>
      <c r="Q278" s="137">
        <v>0.00014</v>
      </c>
      <c r="R278" s="137">
        <f>Q278*H278</f>
        <v>0.00011521999999999998</v>
      </c>
      <c r="S278" s="137">
        <v>0</v>
      </c>
      <c r="T278" s="138">
        <f>S278*H278</f>
        <v>0</v>
      </c>
      <c r="AR278" s="139" t="s">
        <v>149</v>
      </c>
      <c r="AT278" s="139" t="s">
        <v>144</v>
      </c>
      <c r="AU278" s="139" t="s">
        <v>82</v>
      </c>
      <c r="AY278" s="18" t="s">
        <v>141</v>
      </c>
      <c r="BE278" s="140">
        <f>IF(N278="základní",J278,0)</f>
        <v>0</v>
      </c>
      <c r="BF278" s="140">
        <f>IF(N278="snížená",J278,0)</f>
        <v>0</v>
      </c>
      <c r="BG278" s="140">
        <f>IF(N278="zákl. přenesená",J278,0)</f>
        <v>0</v>
      </c>
      <c r="BH278" s="140">
        <f>IF(N278="sníž. přenesená",J278,0)</f>
        <v>0</v>
      </c>
      <c r="BI278" s="140">
        <f>IF(N278="nulová",J278,0)</f>
        <v>0</v>
      </c>
      <c r="BJ278" s="18" t="s">
        <v>80</v>
      </c>
      <c r="BK278" s="140">
        <f>ROUND(I278*H278,2)</f>
        <v>0</v>
      </c>
      <c r="BL278" s="18" t="s">
        <v>149</v>
      </c>
      <c r="BM278" s="139" t="s">
        <v>407</v>
      </c>
    </row>
    <row r="279" spans="2:47" s="1" customFormat="1" ht="10.2">
      <c r="B279" s="33"/>
      <c r="D279" s="141" t="s">
        <v>151</v>
      </c>
      <c r="F279" s="142" t="s">
        <v>408</v>
      </c>
      <c r="I279" s="143"/>
      <c r="L279" s="33"/>
      <c r="M279" s="144"/>
      <c r="T279" s="54"/>
      <c r="AT279" s="18" t="s">
        <v>151</v>
      </c>
      <c r="AU279" s="18" t="s">
        <v>82</v>
      </c>
    </row>
    <row r="280" spans="2:47" s="1" customFormat="1" ht="10.2">
      <c r="B280" s="33"/>
      <c r="D280" s="145" t="s">
        <v>153</v>
      </c>
      <c r="F280" s="146" t="s">
        <v>409</v>
      </c>
      <c r="I280" s="143"/>
      <c r="L280" s="33"/>
      <c r="M280" s="144"/>
      <c r="T280" s="54"/>
      <c r="AT280" s="18" t="s">
        <v>153</v>
      </c>
      <c r="AU280" s="18" t="s">
        <v>82</v>
      </c>
    </row>
    <row r="281" spans="2:65" s="1" customFormat="1" ht="16.5" customHeight="1">
      <c r="B281" s="33"/>
      <c r="C281" s="128" t="s">
        <v>410</v>
      </c>
      <c r="D281" s="128" t="s">
        <v>144</v>
      </c>
      <c r="E281" s="129" t="s">
        <v>411</v>
      </c>
      <c r="F281" s="130" t="s">
        <v>412</v>
      </c>
      <c r="G281" s="131" t="s">
        <v>147</v>
      </c>
      <c r="H281" s="132">
        <v>0.823</v>
      </c>
      <c r="I281" s="133"/>
      <c r="J281" s="134">
        <f>ROUND(I281*H281,2)</f>
        <v>0</v>
      </c>
      <c r="K281" s="130" t="s">
        <v>148</v>
      </c>
      <c r="L281" s="33"/>
      <c r="M281" s="135" t="s">
        <v>19</v>
      </c>
      <c r="N281" s="136" t="s">
        <v>43</v>
      </c>
      <c r="P281" s="137">
        <f>O281*H281</f>
        <v>0</v>
      </c>
      <c r="Q281" s="137">
        <v>0.00285</v>
      </c>
      <c r="R281" s="137">
        <f>Q281*H281</f>
        <v>0.00234555</v>
      </c>
      <c r="S281" s="137">
        <v>0</v>
      </c>
      <c r="T281" s="138">
        <f>S281*H281</f>
        <v>0</v>
      </c>
      <c r="AR281" s="139" t="s">
        <v>149</v>
      </c>
      <c r="AT281" s="139" t="s">
        <v>144</v>
      </c>
      <c r="AU281" s="139" t="s">
        <v>82</v>
      </c>
      <c r="AY281" s="18" t="s">
        <v>141</v>
      </c>
      <c r="BE281" s="140">
        <f>IF(N281="základní",J281,0)</f>
        <v>0</v>
      </c>
      <c r="BF281" s="140">
        <f>IF(N281="snížená",J281,0)</f>
        <v>0</v>
      </c>
      <c r="BG281" s="140">
        <f>IF(N281="zákl. přenesená",J281,0)</f>
        <v>0</v>
      </c>
      <c r="BH281" s="140">
        <f>IF(N281="sníž. přenesená",J281,0)</f>
        <v>0</v>
      </c>
      <c r="BI281" s="140">
        <f>IF(N281="nulová",J281,0)</f>
        <v>0</v>
      </c>
      <c r="BJ281" s="18" t="s">
        <v>80</v>
      </c>
      <c r="BK281" s="140">
        <f>ROUND(I281*H281,2)</f>
        <v>0</v>
      </c>
      <c r="BL281" s="18" t="s">
        <v>149</v>
      </c>
      <c r="BM281" s="139" t="s">
        <v>413</v>
      </c>
    </row>
    <row r="282" spans="2:47" s="1" customFormat="1" ht="10.2">
      <c r="B282" s="33"/>
      <c r="D282" s="141" t="s">
        <v>151</v>
      </c>
      <c r="F282" s="142" t="s">
        <v>414</v>
      </c>
      <c r="I282" s="143"/>
      <c r="L282" s="33"/>
      <c r="M282" s="144"/>
      <c r="T282" s="54"/>
      <c r="AT282" s="18" t="s">
        <v>151</v>
      </c>
      <c r="AU282" s="18" t="s">
        <v>82</v>
      </c>
    </row>
    <row r="283" spans="2:47" s="1" customFormat="1" ht="10.2">
      <c r="B283" s="33"/>
      <c r="D283" s="145" t="s">
        <v>153</v>
      </c>
      <c r="F283" s="146" t="s">
        <v>415</v>
      </c>
      <c r="I283" s="143"/>
      <c r="L283" s="33"/>
      <c r="M283" s="144"/>
      <c r="T283" s="54"/>
      <c r="AT283" s="18" t="s">
        <v>153</v>
      </c>
      <c r="AU283" s="18" t="s">
        <v>82</v>
      </c>
    </row>
    <row r="284" spans="2:51" s="12" customFormat="1" ht="10.2">
      <c r="B284" s="147"/>
      <c r="D284" s="141" t="s">
        <v>155</v>
      </c>
      <c r="E284" s="148" t="s">
        <v>19</v>
      </c>
      <c r="F284" s="149" t="s">
        <v>416</v>
      </c>
      <c r="H284" s="150">
        <v>0.823</v>
      </c>
      <c r="I284" s="151"/>
      <c r="L284" s="147"/>
      <c r="M284" s="152"/>
      <c r="T284" s="153"/>
      <c r="AT284" s="148" t="s">
        <v>155</v>
      </c>
      <c r="AU284" s="148" t="s">
        <v>82</v>
      </c>
      <c r="AV284" s="12" t="s">
        <v>82</v>
      </c>
      <c r="AW284" s="12" t="s">
        <v>33</v>
      </c>
      <c r="AX284" s="12" t="s">
        <v>80</v>
      </c>
      <c r="AY284" s="148" t="s">
        <v>141</v>
      </c>
    </row>
    <row r="285" spans="2:65" s="1" customFormat="1" ht="16.5" customHeight="1">
      <c r="B285" s="33"/>
      <c r="C285" s="128" t="s">
        <v>417</v>
      </c>
      <c r="D285" s="128" t="s">
        <v>144</v>
      </c>
      <c r="E285" s="129" t="s">
        <v>418</v>
      </c>
      <c r="F285" s="130" t="s">
        <v>419</v>
      </c>
      <c r="G285" s="131" t="s">
        <v>147</v>
      </c>
      <c r="H285" s="132">
        <v>73.12</v>
      </c>
      <c r="I285" s="133"/>
      <c r="J285" s="134">
        <f>ROUND(I285*H285,2)</f>
        <v>0</v>
      </c>
      <c r="K285" s="130" t="s">
        <v>148</v>
      </c>
      <c r="L285" s="33"/>
      <c r="M285" s="135" t="s">
        <v>19</v>
      </c>
      <c r="N285" s="136" t="s">
        <v>43</v>
      </c>
      <c r="P285" s="137">
        <f>O285*H285</f>
        <v>0</v>
      </c>
      <c r="Q285" s="137">
        <v>0.00026</v>
      </c>
      <c r="R285" s="137">
        <f>Q285*H285</f>
        <v>0.0190112</v>
      </c>
      <c r="S285" s="137">
        <v>0</v>
      </c>
      <c r="T285" s="138">
        <f>S285*H285</f>
        <v>0</v>
      </c>
      <c r="AR285" s="139" t="s">
        <v>149</v>
      </c>
      <c r="AT285" s="139" t="s">
        <v>144</v>
      </c>
      <c r="AU285" s="139" t="s">
        <v>82</v>
      </c>
      <c r="AY285" s="18" t="s">
        <v>141</v>
      </c>
      <c r="BE285" s="140">
        <f>IF(N285="základní",J285,0)</f>
        <v>0</v>
      </c>
      <c r="BF285" s="140">
        <f>IF(N285="snížená",J285,0)</f>
        <v>0</v>
      </c>
      <c r="BG285" s="140">
        <f>IF(N285="zákl. přenesená",J285,0)</f>
        <v>0</v>
      </c>
      <c r="BH285" s="140">
        <f>IF(N285="sníž. přenesená",J285,0)</f>
        <v>0</v>
      </c>
      <c r="BI285" s="140">
        <f>IF(N285="nulová",J285,0)</f>
        <v>0</v>
      </c>
      <c r="BJ285" s="18" t="s">
        <v>80</v>
      </c>
      <c r="BK285" s="140">
        <f>ROUND(I285*H285,2)</f>
        <v>0</v>
      </c>
      <c r="BL285" s="18" t="s">
        <v>149</v>
      </c>
      <c r="BM285" s="139" t="s">
        <v>420</v>
      </c>
    </row>
    <row r="286" spans="2:47" s="1" customFormat="1" ht="10.2">
      <c r="B286" s="33"/>
      <c r="D286" s="141" t="s">
        <v>151</v>
      </c>
      <c r="F286" s="142" t="s">
        <v>421</v>
      </c>
      <c r="I286" s="143"/>
      <c r="L286" s="33"/>
      <c r="M286" s="144"/>
      <c r="T286" s="54"/>
      <c r="AT286" s="18" t="s">
        <v>151</v>
      </c>
      <c r="AU286" s="18" t="s">
        <v>82</v>
      </c>
    </row>
    <row r="287" spans="2:47" s="1" customFormat="1" ht="10.2">
      <c r="B287" s="33"/>
      <c r="D287" s="145" t="s">
        <v>153</v>
      </c>
      <c r="F287" s="146" t="s">
        <v>422</v>
      </c>
      <c r="I287" s="143"/>
      <c r="L287" s="33"/>
      <c r="M287" s="144"/>
      <c r="T287" s="54"/>
      <c r="AT287" s="18" t="s">
        <v>153</v>
      </c>
      <c r="AU287" s="18" t="s">
        <v>82</v>
      </c>
    </row>
    <row r="288" spans="2:65" s="1" customFormat="1" ht="16.5" customHeight="1">
      <c r="B288" s="33"/>
      <c r="C288" s="128" t="s">
        <v>423</v>
      </c>
      <c r="D288" s="128" t="s">
        <v>144</v>
      </c>
      <c r="E288" s="129" t="s">
        <v>424</v>
      </c>
      <c r="F288" s="130" t="s">
        <v>425</v>
      </c>
      <c r="G288" s="131" t="s">
        <v>147</v>
      </c>
      <c r="H288" s="132">
        <v>74.52</v>
      </c>
      <c r="I288" s="133"/>
      <c r="J288" s="134">
        <f>ROUND(I288*H288,2)</f>
        <v>0</v>
      </c>
      <c r="K288" s="130" t="s">
        <v>148</v>
      </c>
      <c r="L288" s="33"/>
      <c r="M288" s="135" t="s">
        <v>19</v>
      </c>
      <c r="N288" s="136" t="s">
        <v>43</v>
      </c>
      <c r="P288" s="137">
        <f>O288*H288</f>
        <v>0</v>
      </c>
      <c r="Q288" s="137">
        <v>0.00014</v>
      </c>
      <c r="R288" s="137">
        <f>Q288*H288</f>
        <v>0.010432799999999999</v>
      </c>
      <c r="S288" s="137">
        <v>0</v>
      </c>
      <c r="T288" s="138">
        <f>S288*H288</f>
        <v>0</v>
      </c>
      <c r="AR288" s="139" t="s">
        <v>149</v>
      </c>
      <c r="AT288" s="139" t="s">
        <v>144</v>
      </c>
      <c r="AU288" s="139" t="s">
        <v>82</v>
      </c>
      <c r="AY288" s="18" t="s">
        <v>141</v>
      </c>
      <c r="BE288" s="140">
        <f>IF(N288="základní",J288,0)</f>
        <v>0</v>
      </c>
      <c r="BF288" s="140">
        <f>IF(N288="snížená",J288,0)</f>
        <v>0</v>
      </c>
      <c r="BG288" s="140">
        <f>IF(N288="zákl. přenesená",J288,0)</f>
        <v>0</v>
      </c>
      <c r="BH288" s="140">
        <f>IF(N288="sníž. přenesená",J288,0)</f>
        <v>0</v>
      </c>
      <c r="BI288" s="140">
        <f>IF(N288="nulová",J288,0)</f>
        <v>0</v>
      </c>
      <c r="BJ288" s="18" t="s">
        <v>80</v>
      </c>
      <c r="BK288" s="140">
        <f>ROUND(I288*H288,2)</f>
        <v>0</v>
      </c>
      <c r="BL288" s="18" t="s">
        <v>149</v>
      </c>
      <c r="BM288" s="139" t="s">
        <v>426</v>
      </c>
    </row>
    <row r="289" spans="2:47" s="1" customFormat="1" ht="10.2">
      <c r="B289" s="33"/>
      <c r="D289" s="141" t="s">
        <v>151</v>
      </c>
      <c r="F289" s="142" t="s">
        <v>427</v>
      </c>
      <c r="I289" s="143"/>
      <c r="L289" s="33"/>
      <c r="M289" s="144"/>
      <c r="T289" s="54"/>
      <c r="AT289" s="18" t="s">
        <v>151</v>
      </c>
      <c r="AU289" s="18" t="s">
        <v>82</v>
      </c>
    </row>
    <row r="290" spans="2:47" s="1" customFormat="1" ht="10.2">
      <c r="B290" s="33"/>
      <c r="D290" s="145" t="s">
        <v>153</v>
      </c>
      <c r="F290" s="146" t="s">
        <v>428</v>
      </c>
      <c r="I290" s="143"/>
      <c r="L290" s="33"/>
      <c r="M290" s="144"/>
      <c r="T290" s="54"/>
      <c r="AT290" s="18" t="s">
        <v>153</v>
      </c>
      <c r="AU290" s="18" t="s">
        <v>82</v>
      </c>
    </row>
    <row r="291" spans="2:65" s="1" customFormat="1" ht="24.15" customHeight="1">
      <c r="B291" s="33"/>
      <c r="C291" s="128" t="s">
        <v>429</v>
      </c>
      <c r="D291" s="128" t="s">
        <v>144</v>
      </c>
      <c r="E291" s="129" t="s">
        <v>430</v>
      </c>
      <c r="F291" s="130" t="s">
        <v>431</v>
      </c>
      <c r="G291" s="131" t="s">
        <v>147</v>
      </c>
      <c r="H291" s="132">
        <v>73.12</v>
      </c>
      <c r="I291" s="133"/>
      <c r="J291" s="134">
        <f>ROUND(I291*H291,2)</f>
        <v>0</v>
      </c>
      <c r="K291" s="130" t="s">
        <v>148</v>
      </c>
      <c r="L291" s="33"/>
      <c r="M291" s="135" t="s">
        <v>19</v>
      </c>
      <c r="N291" s="136" t="s">
        <v>43</v>
      </c>
      <c r="P291" s="137">
        <f>O291*H291</f>
        <v>0</v>
      </c>
      <c r="Q291" s="137">
        <v>0.0086</v>
      </c>
      <c r="R291" s="137">
        <f>Q291*H291</f>
        <v>0.6288320000000001</v>
      </c>
      <c r="S291" s="137">
        <v>0</v>
      </c>
      <c r="T291" s="138">
        <f>S291*H291</f>
        <v>0</v>
      </c>
      <c r="AR291" s="139" t="s">
        <v>149</v>
      </c>
      <c r="AT291" s="139" t="s">
        <v>144</v>
      </c>
      <c r="AU291" s="139" t="s">
        <v>82</v>
      </c>
      <c r="AY291" s="18" t="s">
        <v>141</v>
      </c>
      <c r="BE291" s="140">
        <f>IF(N291="základní",J291,0)</f>
        <v>0</v>
      </c>
      <c r="BF291" s="140">
        <f>IF(N291="snížená",J291,0)</f>
        <v>0</v>
      </c>
      <c r="BG291" s="140">
        <f>IF(N291="zákl. přenesená",J291,0)</f>
        <v>0</v>
      </c>
      <c r="BH291" s="140">
        <f>IF(N291="sníž. přenesená",J291,0)</f>
        <v>0</v>
      </c>
      <c r="BI291" s="140">
        <f>IF(N291="nulová",J291,0)</f>
        <v>0</v>
      </c>
      <c r="BJ291" s="18" t="s">
        <v>80</v>
      </c>
      <c r="BK291" s="140">
        <f>ROUND(I291*H291,2)</f>
        <v>0</v>
      </c>
      <c r="BL291" s="18" t="s">
        <v>149</v>
      </c>
      <c r="BM291" s="139" t="s">
        <v>432</v>
      </c>
    </row>
    <row r="292" spans="2:47" s="1" customFormat="1" ht="28.8">
      <c r="B292" s="33"/>
      <c r="D292" s="141" t="s">
        <v>151</v>
      </c>
      <c r="F292" s="142" t="s">
        <v>433</v>
      </c>
      <c r="I292" s="143"/>
      <c r="L292" s="33"/>
      <c r="M292" s="144"/>
      <c r="T292" s="54"/>
      <c r="AT292" s="18" t="s">
        <v>151</v>
      </c>
      <c r="AU292" s="18" t="s">
        <v>82</v>
      </c>
    </row>
    <row r="293" spans="2:47" s="1" customFormat="1" ht="10.2">
      <c r="B293" s="33"/>
      <c r="D293" s="145" t="s">
        <v>153</v>
      </c>
      <c r="F293" s="146" t="s">
        <v>434</v>
      </c>
      <c r="I293" s="143"/>
      <c r="L293" s="33"/>
      <c r="M293" s="144"/>
      <c r="T293" s="54"/>
      <c r="AT293" s="18" t="s">
        <v>153</v>
      </c>
      <c r="AU293" s="18" t="s">
        <v>82</v>
      </c>
    </row>
    <row r="294" spans="2:51" s="12" customFormat="1" ht="10.2">
      <c r="B294" s="147"/>
      <c r="D294" s="141" t="s">
        <v>155</v>
      </c>
      <c r="E294" s="148" t="s">
        <v>19</v>
      </c>
      <c r="F294" s="149" t="s">
        <v>435</v>
      </c>
      <c r="H294" s="150">
        <v>73.12</v>
      </c>
      <c r="I294" s="151"/>
      <c r="L294" s="147"/>
      <c r="M294" s="152"/>
      <c r="T294" s="153"/>
      <c r="AT294" s="148" t="s">
        <v>155</v>
      </c>
      <c r="AU294" s="148" t="s">
        <v>82</v>
      </c>
      <c r="AV294" s="12" t="s">
        <v>82</v>
      </c>
      <c r="AW294" s="12" t="s">
        <v>33</v>
      </c>
      <c r="AX294" s="12" t="s">
        <v>80</v>
      </c>
      <c r="AY294" s="148" t="s">
        <v>141</v>
      </c>
    </row>
    <row r="295" spans="2:65" s="1" customFormat="1" ht="16.5" customHeight="1">
      <c r="B295" s="33"/>
      <c r="C295" s="174" t="s">
        <v>436</v>
      </c>
      <c r="D295" s="174" t="s">
        <v>437</v>
      </c>
      <c r="E295" s="175" t="s">
        <v>438</v>
      </c>
      <c r="F295" s="176" t="s">
        <v>439</v>
      </c>
      <c r="G295" s="177" t="s">
        <v>147</v>
      </c>
      <c r="H295" s="178">
        <v>76.776</v>
      </c>
      <c r="I295" s="179"/>
      <c r="J295" s="180">
        <f>ROUND(I295*H295,2)</f>
        <v>0</v>
      </c>
      <c r="K295" s="176" t="s">
        <v>148</v>
      </c>
      <c r="L295" s="181"/>
      <c r="M295" s="182" t="s">
        <v>19</v>
      </c>
      <c r="N295" s="183" t="s">
        <v>43</v>
      </c>
      <c r="P295" s="137">
        <f>O295*H295</f>
        <v>0</v>
      </c>
      <c r="Q295" s="137">
        <v>0.00196</v>
      </c>
      <c r="R295" s="137">
        <f>Q295*H295</f>
        <v>0.15048096</v>
      </c>
      <c r="S295" s="137">
        <v>0</v>
      </c>
      <c r="T295" s="138">
        <f>S295*H295</f>
        <v>0</v>
      </c>
      <c r="AR295" s="139" t="s">
        <v>200</v>
      </c>
      <c r="AT295" s="139" t="s">
        <v>437</v>
      </c>
      <c r="AU295" s="139" t="s">
        <v>82</v>
      </c>
      <c r="AY295" s="18" t="s">
        <v>141</v>
      </c>
      <c r="BE295" s="140">
        <f>IF(N295="základní",J295,0)</f>
        <v>0</v>
      </c>
      <c r="BF295" s="140">
        <f>IF(N295="snížená",J295,0)</f>
        <v>0</v>
      </c>
      <c r="BG295" s="140">
        <f>IF(N295="zákl. přenesená",J295,0)</f>
        <v>0</v>
      </c>
      <c r="BH295" s="140">
        <f>IF(N295="sníž. přenesená",J295,0)</f>
        <v>0</v>
      </c>
      <c r="BI295" s="140">
        <f>IF(N295="nulová",J295,0)</f>
        <v>0</v>
      </c>
      <c r="BJ295" s="18" t="s">
        <v>80</v>
      </c>
      <c r="BK295" s="140">
        <f>ROUND(I295*H295,2)</f>
        <v>0</v>
      </c>
      <c r="BL295" s="18" t="s">
        <v>149</v>
      </c>
      <c r="BM295" s="139" t="s">
        <v>440</v>
      </c>
    </row>
    <row r="296" spans="2:47" s="1" customFormat="1" ht="10.2">
      <c r="B296" s="33"/>
      <c r="D296" s="141" t="s">
        <v>151</v>
      </c>
      <c r="F296" s="142" t="s">
        <v>439</v>
      </c>
      <c r="I296" s="143"/>
      <c r="L296" s="33"/>
      <c r="M296" s="144"/>
      <c r="T296" s="54"/>
      <c r="AT296" s="18" t="s">
        <v>151</v>
      </c>
      <c r="AU296" s="18" t="s">
        <v>82</v>
      </c>
    </row>
    <row r="297" spans="2:51" s="12" customFormat="1" ht="10.2">
      <c r="B297" s="147"/>
      <c r="D297" s="141" t="s">
        <v>155</v>
      </c>
      <c r="E297" s="148" t="s">
        <v>19</v>
      </c>
      <c r="F297" s="149" t="s">
        <v>441</v>
      </c>
      <c r="H297" s="150">
        <v>76.776</v>
      </c>
      <c r="I297" s="151"/>
      <c r="L297" s="147"/>
      <c r="M297" s="152"/>
      <c r="T297" s="153"/>
      <c r="AT297" s="148" t="s">
        <v>155</v>
      </c>
      <c r="AU297" s="148" t="s">
        <v>82</v>
      </c>
      <c r="AV297" s="12" t="s">
        <v>82</v>
      </c>
      <c r="AW297" s="12" t="s">
        <v>33</v>
      </c>
      <c r="AX297" s="12" t="s">
        <v>80</v>
      </c>
      <c r="AY297" s="148" t="s">
        <v>141</v>
      </c>
    </row>
    <row r="298" spans="2:65" s="1" customFormat="1" ht="24.15" customHeight="1">
      <c r="B298" s="33"/>
      <c r="C298" s="128" t="s">
        <v>442</v>
      </c>
      <c r="D298" s="128" t="s">
        <v>144</v>
      </c>
      <c r="E298" s="129" t="s">
        <v>443</v>
      </c>
      <c r="F298" s="130" t="s">
        <v>444</v>
      </c>
      <c r="G298" s="131" t="s">
        <v>445</v>
      </c>
      <c r="H298" s="132">
        <v>8.7</v>
      </c>
      <c r="I298" s="133"/>
      <c r="J298" s="134">
        <f>ROUND(I298*H298,2)</f>
        <v>0</v>
      </c>
      <c r="K298" s="130" t="s">
        <v>148</v>
      </c>
      <c r="L298" s="33"/>
      <c r="M298" s="135" t="s">
        <v>19</v>
      </c>
      <c r="N298" s="136" t="s">
        <v>43</v>
      </c>
      <c r="P298" s="137">
        <f>O298*H298</f>
        <v>0</v>
      </c>
      <c r="Q298" s="137">
        <v>0.00339</v>
      </c>
      <c r="R298" s="137">
        <f>Q298*H298</f>
        <v>0.029492999999999995</v>
      </c>
      <c r="S298" s="137">
        <v>0</v>
      </c>
      <c r="T298" s="138">
        <f>S298*H298</f>
        <v>0</v>
      </c>
      <c r="AR298" s="139" t="s">
        <v>149</v>
      </c>
      <c r="AT298" s="139" t="s">
        <v>144</v>
      </c>
      <c r="AU298" s="139" t="s">
        <v>82</v>
      </c>
      <c r="AY298" s="18" t="s">
        <v>141</v>
      </c>
      <c r="BE298" s="140">
        <f>IF(N298="základní",J298,0)</f>
        <v>0</v>
      </c>
      <c r="BF298" s="140">
        <f>IF(N298="snížená",J298,0)</f>
        <v>0</v>
      </c>
      <c r="BG298" s="140">
        <f>IF(N298="zákl. přenesená",J298,0)</f>
        <v>0</v>
      </c>
      <c r="BH298" s="140">
        <f>IF(N298="sníž. přenesená",J298,0)</f>
        <v>0</v>
      </c>
      <c r="BI298" s="140">
        <f>IF(N298="nulová",J298,0)</f>
        <v>0</v>
      </c>
      <c r="BJ298" s="18" t="s">
        <v>80</v>
      </c>
      <c r="BK298" s="140">
        <f>ROUND(I298*H298,2)</f>
        <v>0</v>
      </c>
      <c r="BL298" s="18" t="s">
        <v>149</v>
      </c>
      <c r="BM298" s="139" t="s">
        <v>446</v>
      </c>
    </row>
    <row r="299" spans="2:47" s="1" customFormat="1" ht="19.2">
      <c r="B299" s="33"/>
      <c r="D299" s="141" t="s">
        <v>151</v>
      </c>
      <c r="F299" s="142" t="s">
        <v>447</v>
      </c>
      <c r="I299" s="143"/>
      <c r="L299" s="33"/>
      <c r="M299" s="144"/>
      <c r="T299" s="54"/>
      <c r="AT299" s="18" t="s">
        <v>151</v>
      </c>
      <c r="AU299" s="18" t="s">
        <v>82</v>
      </c>
    </row>
    <row r="300" spans="2:47" s="1" customFormat="1" ht="10.2">
      <c r="B300" s="33"/>
      <c r="D300" s="145" t="s">
        <v>153</v>
      </c>
      <c r="F300" s="146" t="s">
        <v>448</v>
      </c>
      <c r="I300" s="143"/>
      <c r="L300" s="33"/>
      <c r="M300" s="144"/>
      <c r="T300" s="54"/>
      <c r="AT300" s="18" t="s">
        <v>153</v>
      </c>
      <c r="AU300" s="18" t="s">
        <v>82</v>
      </c>
    </row>
    <row r="301" spans="2:51" s="12" customFormat="1" ht="10.2">
      <c r="B301" s="147"/>
      <c r="D301" s="141" t="s">
        <v>155</v>
      </c>
      <c r="E301" s="148" t="s">
        <v>19</v>
      </c>
      <c r="F301" s="149" t="s">
        <v>449</v>
      </c>
      <c r="H301" s="150">
        <v>8.7</v>
      </c>
      <c r="I301" s="151"/>
      <c r="L301" s="147"/>
      <c r="M301" s="152"/>
      <c r="T301" s="153"/>
      <c r="AT301" s="148" t="s">
        <v>155</v>
      </c>
      <c r="AU301" s="148" t="s">
        <v>82</v>
      </c>
      <c r="AV301" s="12" t="s">
        <v>82</v>
      </c>
      <c r="AW301" s="12" t="s">
        <v>33</v>
      </c>
      <c r="AX301" s="12" t="s">
        <v>80</v>
      </c>
      <c r="AY301" s="148" t="s">
        <v>141</v>
      </c>
    </row>
    <row r="302" spans="2:65" s="1" customFormat="1" ht="16.5" customHeight="1">
      <c r="B302" s="33"/>
      <c r="C302" s="174" t="s">
        <v>450</v>
      </c>
      <c r="D302" s="174" t="s">
        <v>437</v>
      </c>
      <c r="E302" s="175" t="s">
        <v>451</v>
      </c>
      <c r="F302" s="176" t="s">
        <v>452</v>
      </c>
      <c r="G302" s="177" t="s">
        <v>147</v>
      </c>
      <c r="H302" s="178">
        <v>3.197</v>
      </c>
      <c r="I302" s="179"/>
      <c r="J302" s="180">
        <f>ROUND(I302*H302,2)</f>
        <v>0</v>
      </c>
      <c r="K302" s="176" t="s">
        <v>148</v>
      </c>
      <c r="L302" s="181"/>
      <c r="M302" s="182" t="s">
        <v>19</v>
      </c>
      <c r="N302" s="183" t="s">
        <v>43</v>
      </c>
      <c r="P302" s="137">
        <f>O302*H302</f>
        <v>0</v>
      </c>
      <c r="Q302" s="137">
        <v>0.00042</v>
      </c>
      <c r="R302" s="137">
        <f>Q302*H302</f>
        <v>0.00134274</v>
      </c>
      <c r="S302" s="137">
        <v>0</v>
      </c>
      <c r="T302" s="138">
        <f>S302*H302</f>
        <v>0</v>
      </c>
      <c r="AR302" s="139" t="s">
        <v>200</v>
      </c>
      <c r="AT302" s="139" t="s">
        <v>437</v>
      </c>
      <c r="AU302" s="139" t="s">
        <v>82</v>
      </c>
      <c r="AY302" s="18" t="s">
        <v>141</v>
      </c>
      <c r="BE302" s="140">
        <f>IF(N302="základní",J302,0)</f>
        <v>0</v>
      </c>
      <c r="BF302" s="140">
        <f>IF(N302="snížená",J302,0)</f>
        <v>0</v>
      </c>
      <c r="BG302" s="140">
        <f>IF(N302="zákl. přenesená",J302,0)</f>
        <v>0</v>
      </c>
      <c r="BH302" s="140">
        <f>IF(N302="sníž. přenesená",J302,0)</f>
        <v>0</v>
      </c>
      <c r="BI302" s="140">
        <f>IF(N302="nulová",J302,0)</f>
        <v>0</v>
      </c>
      <c r="BJ302" s="18" t="s">
        <v>80</v>
      </c>
      <c r="BK302" s="140">
        <f>ROUND(I302*H302,2)</f>
        <v>0</v>
      </c>
      <c r="BL302" s="18" t="s">
        <v>149</v>
      </c>
      <c r="BM302" s="139" t="s">
        <v>453</v>
      </c>
    </row>
    <row r="303" spans="2:47" s="1" customFormat="1" ht="10.2">
      <c r="B303" s="33"/>
      <c r="D303" s="141" t="s">
        <v>151</v>
      </c>
      <c r="F303" s="142" t="s">
        <v>452</v>
      </c>
      <c r="I303" s="143"/>
      <c r="L303" s="33"/>
      <c r="M303" s="144"/>
      <c r="T303" s="54"/>
      <c r="AT303" s="18" t="s">
        <v>151</v>
      </c>
      <c r="AU303" s="18" t="s">
        <v>82</v>
      </c>
    </row>
    <row r="304" spans="2:51" s="12" customFormat="1" ht="10.2">
      <c r="B304" s="147"/>
      <c r="D304" s="141" t="s">
        <v>155</v>
      </c>
      <c r="E304" s="148" t="s">
        <v>19</v>
      </c>
      <c r="F304" s="149" t="s">
        <v>454</v>
      </c>
      <c r="H304" s="150">
        <v>3.197</v>
      </c>
      <c r="I304" s="151"/>
      <c r="L304" s="147"/>
      <c r="M304" s="152"/>
      <c r="T304" s="153"/>
      <c r="AT304" s="148" t="s">
        <v>155</v>
      </c>
      <c r="AU304" s="148" t="s">
        <v>82</v>
      </c>
      <c r="AV304" s="12" t="s">
        <v>82</v>
      </c>
      <c r="AW304" s="12" t="s">
        <v>33</v>
      </c>
      <c r="AX304" s="12" t="s">
        <v>80</v>
      </c>
      <c r="AY304" s="148" t="s">
        <v>141</v>
      </c>
    </row>
    <row r="305" spans="2:65" s="1" customFormat="1" ht="16.5" customHeight="1">
      <c r="B305" s="33"/>
      <c r="C305" s="128" t="s">
        <v>455</v>
      </c>
      <c r="D305" s="128" t="s">
        <v>144</v>
      </c>
      <c r="E305" s="129" t="s">
        <v>456</v>
      </c>
      <c r="F305" s="130" t="s">
        <v>457</v>
      </c>
      <c r="G305" s="131" t="s">
        <v>147</v>
      </c>
      <c r="H305" s="132">
        <v>74.52</v>
      </c>
      <c r="I305" s="133"/>
      <c r="J305" s="134">
        <f>ROUND(I305*H305,2)</f>
        <v>0</v>
      </c>
      <c r="K305" s="130" t="s">
        <v>148</v>
      </c>
      <c r="L305" s="33"/>
      <c r="M305" s="135" t="s">
        <v>19</v>
      </c>
      <c r="N305" s="136" t="s">
        <v>43</v>
      </c>
      <c r="P305" s="137">
        <f>O305*H305</f>
        <v>0</v>
      </c>
      <c r="Q305" s="137">
        <v>0.00285</v>
      </c>
      <c r="R305" s="137">
        <f>Q305*H305</f>
        <v>0.212382</v>
      </c>
      <c r="S305" s="137">
        <v>0</v>
      </c>
      <c r="T305" s="138">
        <f>S305*H305</f>
        <v>0</v>
      </c>
      <c r="AR305" s="139" t="s">
        <v>149</v>
      </c>
      <c r="AT305" s="139" t="s">
        <v>144</v>
      </c>
      <c r="AU305" s="139" t="s">
        <v>82</v>
      </c>
      <c r="AY305" s="18" t="s">
        <v>141</v>
      </c>
      <c r="BE305" s="140">
        <f>IF(N305="základní",J305,0)</f>
        <v>0</v>
      </c>
      <c r="BF305" s="140">
        <f>IF(N305="snížená",J305,0)</f>
        <v>0</v>
      </c>
      <c r="BG305" s="140">
        <f>IF(N305="zákl. přenesená",J305,0)</f>
        <v>0</v>
      </c>
      <c r="BH305" s="140">
        <f>IF(N305="sníž. přenesená",J305,0)</f>
        <v>0</v>
      </c>
      <c r="BI305" s="140">
        <f>IF(N305="nulová",J305,0)</f>
        <v>0</v>
      </c>
      <c r="BJ305" s="18" t="s">
        <v>80</v>
      </c>
      <c r="BK305" s="140">
        <f>ROUND(I305*H305,2)</f>
        <v>0</v>
      </c>
      <c r="BL305" s="18" t="s">
        <v>149</v>
      </c>
      <c r="BM305" s="139" t="s">
        <v>458</v>
      </c>
    </row>
    <row r="306" spans="2:47" s="1" customFormat="1" ht="10.2">
      <c r="B306" s="33"/>
      <c r="D306" s="141" t="s">
        <v>151</v>
      </c>
      <c r="F306" s="142" t="s">
        <v>459</v>
      </c>
      <c r="I306" s="143"/>
      <c r="L306" s="33"/>
      <c r="M306" s="144"/>
      <c r="T306" s="54"/>
      <c r="AT306" s="18" t="s">
        <v>151</v>
      </c>
      <c r="AU306" s="18" t="s">
        <v>82</v>
      </c>
    </row>
    <row r="307" spans="2:47" s="1" customFormat="1" ht="10.2">
      <c r="B307" s="33"/>
      <c r="D307" s="145" t="s">
        <v>153</v>
      </c>
      <c r="F307" s="146" t="s">
        <v>460</v>
      </c>
      <c r="I307" s="143"/>
      <c r="L307" s="33"/>
      <c r="M307" s="144"/>
      <c r="T307" s="54"/>
      <c r="AT307" s="18" t="s">
        <v>153</v>
      </c>
      <c r="AU307" s="18" t="s">
        <v>82</v>
      </c>
    </row>
    <row r="308" spans="2:51" s="12" customFormat="1" ht="10.2">
      <c r="B308" s="147"/>
      <c r="D308" s="141" t="s">
        <v>155</v>
      </c>
      <c r="E308" s="148" t="s">
        <v>19</v>
      </c>
      <c r="F308" s="149" t="s">
        <v>461</v>
      </c>
      <c r="H308" s="150">
        <v>74.52</v>
      </c>
      <c r="I308" s="151"/>
      <c r="L308" s="147"/>
      <c r="M308" s="152"/>
      <c r="T308" s="153"/>
      <c r="AT308" s="148" t="s">
        <v>155</v>
      </c>
      <c r="AU308" s="148" t="s">
        <v>82</v>
      </c>
      <c r="AV308" s="12" t="s">
        <v>82</v>
      </c>
      <c r="AW308" s="12" t="s">
        <v>33</v>
      </c>
      <c r="AX308" s="12" t="s">
        <v>80</v>
      </c>
      <c r="AY308" s="148" t="s">
        <v>141</v>
      </c>
    </row>
    <row r="309" spans="2:63" s="11" customFormat="1" ht="22.8" customHeight="1">
      <c r="B309" s="116"/>
      <c r="D309" s="117" t="s">
        <v>71</v>
      </c>
      <c r="E309" s="126" t="s">
        <v>462</v>
      </c>
      <c r="F309" s="126" t="s">
        <v>463</v>
      </c>
      <c r="I309" s="119"/>
      <c r="J309" s="127">
        <f>BK309</f>
        <v>0</v>
      </c>
      <c r="L309" s="116"/>
      <c r="M309" s="121"/>
      <c r="P309" s="122">
        <f>SUM(P310:P340)</f>
        <v>0</v>
      </c>
      <c r="R309" s="122">
        <f>SUM(R310:R340)</f>
        <v>18.241341249999998</v>
      </c>
      <c r="T309" s="123">
        <f>SUM(T310:T340)</f>
        <v>0</v>
      </c>
      <c r="AR309" s="117" t="s">
        <v>80</v>
      </c>
      <c r="AT309" s="124" t="s">
        <v>71</v>
      </c>
      <c r="AU309" s="124" t="s">
        <v>80</v>
      </c>
      <c r="AY309" s="117" t="s">
        <v>141</v>
      </c>
      <c r="BK309" s="125">
        <f>SUM(BK310:BK340)</f>
        <v>0</v>
      </c>
    </row>
    <row r="310" spans="2:65" s="1" customFormat="1" ht="21.75" customHeight="1">
      <c r="B310" s="33"/>
      <c r="C310" s="128" t="s">
        <v>464</v>
      </c>
      <c r="D310" s="128" t="s">
        <v>144</v>
      </c>
      <c r="E310" s="129" t="s">
        <v>465</v>
      </c>
      <c r="F310" s="130" t="s">
        <v>466</v>
      </c>
      <c r="G310" s="131" t="s">
        <v>172</v>
      </c>
      <c r="H310" s="132">
        <v>6.257</v>
      </c>
      <c r="I310" s="133"/>
      <c r="J310" s="134">
        <f>ROUND(I310*H310,2)</f>
        <v>0</v>
      </c>
      <c r="K310" s="130" t="s">
        <v>148</v>
      </c>
      <c r="L310" s="33"/>
      <c r="M310" s="135" t="s">
        <v>19</v>
      </c>
      <c r="N310" s="136" t="s">
        <v>43</v>
      </c>
      <c r="P310" s="137">
        <f>O310*H310</f>
        <v>0</v>
      </c>
      <c r="Q310" s="137">
        <v>2.50187</v>
      </c>
      <c r="R310" s="137">
        <f>Q310*H310</f>
        <v>15.654200589999999</v>
      </c>
      <c r="S310" s="137">
        <v>0</v>
      </c>
      <c r="T310" s="138">
        <f>S310*H310</f>
        <v>0</v>
      </c>
      <c r="AR310" s="139" t="s">
        <v>149</v>
      </c>
      <c r="AT310" s="139" t="s">
        <v>144</v>
      </c>
      <c r="AU310" s="139" t="s">
        <v>82</v>
      </c>
      <c r="AY310" s="18" t="s">
        <v>141</v>
      </c>
      <c r="BE310" s="140">
        <f>IF(N310="základní",J310,0)</f>
        <v>0</v>
      </c>
      <c r="BF310" s="140">
        <f>IF(N310="snížená",J310,0)</f>
        <v>0</v>
      </c>
      <c r="BG310" s="140">
        <f>IF(N310="zákl. přenesená",J310,0)</f>
        <v>0</v>
      </c>
      <c r="BH310" s="140">
        <f>IF(N310="sníž. přenesená",J310,0)</f>
        <v>0</v>
      </c>
      <c r="BI310" s="140">
        <f>IF(N310="nulová",J310,0)</f>
        <v>0</v>
      </c>
      <c r="BJ310" s="18" t="s">
        <v>80</v>
      </c>
      <c r="BK310" s="140">
        <f>ROUND(I310*H310,2)</f>
        <v>0</v>
      </c>
      <c r="BL310" s="18" t="s">
        <v>149</v>
      </c>
      <c r="BM310" s="139" t="s">
        <v>467</v>
      </c>
    </row>
    <row r="311" spans="2:47" s="1" customFormat="1" ht="10.2">
      <c r="B311" s="33"/>
      <c r="D311" s="141" t="s">
        <v>151</v>
      </c>
      <c r="F311" s="142" t="s">
        <v>468</v>
      </c>
      <c r="I311" s="143"/>
      <c r="L311" s="33"/>
      <c r="M311" s="144"/>
      <c r="T311" s="54"/>
      <c r="AT311" s="18" t="s">
        <v>151</v>
      </c>
      <c r="AU311" s="18" t="s">
        <v>82</v>
      </c>
    </row>
    <row r="312" spans="2:47" s="1" customFormat="1" ht="10.2">
      <c r="B312" s="33"/>
      <c r="D312" s="145" t="s">
        <v>153</v>
      </c>
      <c r="F312" s="146" t="s">
        <v>469</v>
      </c>
      <c r="I312" s="143"/>
      <c r="L312" s="33"/>
      <c r="M312" s="144"/>
      <c r="T312" s="54"/>
      <c r="AT312" s="18" t="s">
        <v>153</v>
      </c>
      <c r="AU312" s="18" t="s">
        <v>82</v>
      </c>
    </row>
    <row r="313" spans="2:51" s="12" customFormat="1" ht="10.2">
      <c r="B313" s="147"/>
      <c r="D313" s="141" t="s">
        <v>155</v>
      </c>
      <c r="E313" s="148" t="s">
        <v>19</v>
      </c>
      <c r="F313" s="149" t="s">
        <v>470</v>
      </c>
      <c r="H313" s="150">
        <v>2.844</v>
      </c>
      <c r="I313" s="151"/>
      <c r="L313" s="147"/>
      <c r="M313" s="152"/>
      <c r="T313" s="153"/>
      <c r="AT313" s="148" t="s">
        <v>155</v>
      </c>
      <c r="AU313" s="148" t="s">
        <v>82</v>
      </c>
      <c r="AV313" s="12" t="s">
        <v>82</v>
      </c>
      <c r="AW313" s="12" t="s">
        <v>33</v>
      </c>
      <c r="AX313" s="12" t="s">
        <v>72</v>
      </c>
      <c r="AY313" s="148" t="s">
        <v>141</v>
      </c>
    </row>
    <row r="314" spans="2:51" s="12" customFormat="1" ht="10.2">
      <c r="B314" s="147"/>
      <c r="D314" s="141" t="s">
        <v>155</v>
      </c>
      <c r="E314" s="148" t="s">
        <v>19</v>
      </c>
      <c r="F314" s="149" t="s">
        <v>471</v>
      </c>
      <c r="H314" s="150">
        <v>3.413</v>
      </c>
      <c r="I314" s="151"/>
      <c r="L314" s="147"/>
      <c r="M314" s="152"/>
      <c r="T314" s="153"/>
      <c r="AT314" s="148" t="s">
        <v>155</v>
      </c>
      <c r="AU314" s="148" t="s">
        <v>82</v>
      </c>
      <c r="AV314" s="12" t="s">
        <v>82</v>
      </c>
      <c r="AW314" s="12" t="s">
        <v>33</v>
      </c>
      <c r="AX314" s="12" t="s">
        <v>72</v>
      </c>
      <c r="AY314" s="148" t="s">
        <v>141</v>
      </c>
    </row>
    <row r="315" spans="2:51" s="13" customFormat="1" ht="10.2">
      <c r="B315" s="154"/>
      <c r="D315" s="141" t="s">
        <v>155</v>
      </c>
      <c r="E315" s="155" t="s">
        <v>19</v>
      </c>
      <c r="F315" s="156" t="s">
        <v>158</v>
      </c>
      <c r="H315" s="157">
        <v>6.257</v>
      </c>
      <c r="I315" s="158"/>
      <c r="L315" s="154"/>
      <c r="M315" s="159"/>
      <c r="T315" s="160"/>
      <c r="AT315" s="155" t="s">
        <v>155</v>
      </c>
      <c r="AU315" s="155" t="s">
        <v>82</v>
      </c>
      <c r="AV315" s="13" t="s">
        <v>149</v>
      </c>
      <c r="AW315" s="13" t="s">
        <v>33</v>
      </c>
      <c r="AX315" s="13" t="s">
        <v>80</v>
      </c>
      <c r="AY315" s="155" t="s">
        <v>141</v>
      </c>
    </row>
    <row r="316" spans="2:65" s="1" customFormat="1" ht="21.75" customHeight="1">
      <c r="B316" s="33"/>
      <c r="C316" s="128" t="s">
        <v>472</v>
      </c>
      <c r="D316" s="128" t="s">
        <v>144</v>
      </c>
      <c r="E316" s="129" t="s">
        <v>473</v>
      </c>
      <c r="F316" s="130" t="s">
        <v>474</v>
      </c>
      <c r="G316" s="131" t="s">
        <v>172</v>
      </c>
      <c r="H316" s="132">
        <v>2.844</v>
      </c>
      <c r="I316" s="133"/>
      <c r="J316" s="134">
        <f>ROUND(I316*H316,2)</f>
        <v>0</v>
      </c>
      <c r="K316" s="130" t="s">
        <v>148</v>
      </c>
      <c r="L316" s="33"/>
      <c r="M316" s="135" t="s">
        <v>19</v>
      </c>
      <c r="N316" s="136" t="s">
        <v>43</v>
      </c>
      <c r="P316" s="137">
        <f>O316*H316</f>
        <v>0</v>
      </c>
      <c r="Q316" s="137">
        <v>0</v>
      </c>
      <c r="R316" s="137">
        <f>Q316*H316</f>
        <v>0</v>
      </c>
      <c r="S316" s="137">
        <v>0</v>
      </c>
      <c r="T316" s="138">
        <f>S316*H316</f>
        <v>0</v>
      </c>
      <c r="AR316" s="139" t="s">
        <v>149</v>
      </c>
      <c r="AT316" s="139" t="s">
        <v>144</v>
      </c>
      <c r="AU316" s="139" t="s">
        <v>82</v>
      </c>
      <c r="AY316" s="18" t="s">
        <v>141</v>
      </c>
      <c r="BE316" s="140">
        <f>IF(N316="základní",J316,0)</f>
        <v>0</v>
      </c>
      <c r="BF316" s="140">
        <f>IF(N316="snížená",J316,0)</f>
        <v>0</v>
      </c>
      <c r="BG316" s="140">
        <f>IF(N316="zákl. přenesená",J316,0)</f>
        <v>0</v>
      </c>
      <c r="BH316" s="140">
        <f>IF(N316="sníž. přenesená",J316,0)</f>
        <v>0</v>
      </c>
      <c r="BI316" s="140">
        <f>IF(N316="nulová",J316,0)</f>
        <v>0</v>
      </c>
      <c r="BJ316" s="18" t="s">
        <v>80</v>
      </c>
      <c r="BK316" s="140">
        <f>ROUND(I316*H316,2)</f>
        <v>0</v>
      </c>
      <c r="BL316" s="18" t="s">
        <v>149</v>
      </c>
      <c r="BM316" s="139" t="s">
        <v>475</v>
      </c>
    </row>
    <row r="317" spans="2:47" s="1" customFormat="1" ht="19.2">
      <c r="B317" s="33"/>
      <c r="D317" s="141" t="s">
        <v>151</v>
      </c>
      <c r="F317" s="142" t="s">
        <v>476</v>
      </c>
      <c r="I317" s="143"/>
      <c r="L317" s="33"/>
      <c r="M317" s="144"/>
      <c r="T317" s="54"/>
      <c r="AT317" s="18" t="s">
        <v>151</v>
      </c>
      <c r="AU317" s="18" t="s">
        <v>82</v>
      </c>
    </row>
    <row r="318" spans="2:47" s="1" customFormat="1" ht="10.2">
      <c r="B318" s="33"/>
      <c r="D318" s="145" t="s">
        <v>153</v>
      </c>
      <c r="F318" s="146" t="s">
        <v>477</v>
      </c>
      <c r="I318" s="143"/>
      <c r="L318" s="33"/>
      <c r="M318" s="144"/>
      <c r="T318" s="54"/>
      <c r="AT318" s="18" t="s">
        <v>153</v>
      </c>
      <c r="AU318" s="18" t="s">
        <v>82</v>
      </c>
    </row>
    <row r="319" spans="2:51" s="12" customFormat="1" ht="10.2">
      <c r="B319" s="147"/>
      <c r="D319" s="141" t="s">
        <v>155</v>
      </c>
      <c r="E319" s="148" t="s">
        <v>19</v>
      </c>
      <c r="F319" s="149" t="s">
        <v>470</v>
      </c>
      <c r="H319" s="150">
        <v>2.844</v>
      </c>
      <c r="I319" s="151"/>
      <c r="L319" s="147"/>
      <c r="M319" s="152"/>
      <c r="T319" s="153"/>
      <c r="AT319" s="148" t="s">
        <v>155</v>
      </c>
      <c r="AU319" s="148" t="s">
        <v>82</v>
      </c>
      <c r="AV319" s="12" t="s">
        <v>82</v>
      </c>
      <c r="AW319" s="12" t="s">
        <v>33</v>
      </c>
      <c r="AX319" s="12" t="s">
        <v>80</v>
      </c>
      <c r="AY319" s="148" t="s">
        <v>141</v>
      </c>
    </row>
    <row r="320" spans="2:65" s="1" customFormat="1" ht="16.5" customHeight="1">
      <c r="B320" s="33"/>
      <c r="C320" s="128" t="s">
        <v>478</v>
      </c>
      <c r="D320" s="128" t="s">
        <v>144</v>
      </c>
      <c r="E320" s="129" t="s">
        <v>479</v>
      </c>
      <c r="F320" s="130" t="s">
        <v>480</v>
      </c>
      <c r="G320" s="131" t="s">
        <v>180</v>
      </c>
      <c r="H320" s="132">
        <v>0.198</v>
      </c>
      <c r="I320" s="133"/>
      <c r="J320" s="134">
        <f>ROUND(I320*H320,2)</f>
        <v>0</v>
      </c>
      <c r="K320" s="130" t="s">
        <v>148</v>
      </c>
      <c r="L320" s="33"/>
      <c r="M320" s="135" t="s">
        <v>19</v>
      </c>
      <c r="N320" s="136" t="s">
        <v>43</v>
      </c>
      <c r="P320" s="137">
        <f>O320*H320</f>
        <v>0</v>
      </c>
      <c r="Q320" s="137">
        <v>1.06277</v>
      </c>
      <c r="R320" s="137">
        <f>Q320*H320</f>
        <v>0.21042846</v>
      </c>
      <c r="S320" s="137">
        <v>0</v>
      </c>
      <c r="T320" s="138">
        <f>S320*H320</f>
        <v>0</v>
      </c>
      <c r="AR320" s="139" t="s">
        <v>149</v>
      </c>
      <c r="AT320" s="139" t="s">
        <v>144</v>
      </c>
      <c r="AU320" s="139" t="s">
        <v>82</v>
      </c>
      <c r="AY320" s="18" t="s">
        <v>141</v>
      </c>
      <c r="BE320" s="140">
        <f>IF(N320="základní",J320,0)</f>
        <v>0</v>
      </c>
      <c r="BF320" s="140">
        <f>IF(N320="snížená",J320,0)</f>
        <v>0</v>
      </c>
      <c r="BG320" s="140">
        <f>IF(N320="zákl. přenesená",J320,0)</f>
        <v>0</v>
      </c>
      <c r="BH320" s="140">
        <f>IF(N320="sníž. přenesená",J320,0)</f>
        <v>0</v>
      </c>
      <c r="BI320" s="140">
        <f>IF(N320="nulová",J320,0)</f>
        <v>0</v>
      </c>
      <c r="BJ320" s="18" t="s">
        <v>80</v>
      </c>
      <c r="BK320" s="140">
        <f>ROUND(I320*H320,2)</f>
        <v>0</v>
      </c>
      <c r="BL320" s="18" t="s">
        <v>149</v>
      </c>
      <c r="BM320" s="139" t="s">
        <v>481</v>
      </c>
    </row>
    <row r="321" spans="2:47" s="1" customFormat="1" ht="10.2">
      <c r="B321" s="33"/>
      <c r="D321" s="141" t="s">
        <v>151</v>
      </c>
      <c r="F321" s="142" t="s">
        <v>482</v>
      </c>
      <c r="I321" s="143"/>
      <c r="L321" s="33"/>
      <c r="M321" s="144"/>
      <c r="T321" s="54"/>
      <c r="AT321" s="18" t="s">
        <v>151</v>
      </c>
      <c r="AU321" s="18" t="s">
        <v>82</v>
      </c>
    </row>
    <row r="322" spans="2:47" s="1" customFormat="1" ht="10.2">
      <c r="B322" s="33"/>
      <c r="D322" s="145" t="s">
        <v>153</v>
      </c>
      <c r="F322" s="146" t="s">
        <v>483</v>
      </c>
      <c r="I322" s="143"/>
      <c r="L322" s="33"/>
      <c r="M322" s="144"/>
      <c r="T322" s="54"/>
      <c r="AT322" s="18" t="s">
        <v>153</v>
      </c>
      <c r="AU322" s="18" t="s">
        <v>82</v>
      </c>
    </row>
    <row r="323" spans="2:51" s="12" customFormat="1" ht="10.2">
      <c r="B323" s="147"/>
      <c r="D323" s="141" t="s">
        <v>155</v>
      </c>
      <c r="E323" s="148" t="s">
        <v>19</v>
      </c>
      <c r="F323" s="149" t="s">
        <v>484</v>
      </c>
      <c r="H323" s="150">
        <v>0.198</v>
      </c>
      <c r="I323" s="151"/>
      <c r="L323" s="147"/>
      <c r="M323" s="152"/>
      <c r="T323" s="153"/>
      <c r="AT323" s="148" t="s">
        <v>155</v>
      </c>
      <c r="AU323" s="148" t="s">
        <v>82</v>
      </c>
      <c r="AV323" s="12" t="s">
        <v>82</v>
      </c>
      <c r="AW323" s="12" t="s">
        <v>33</v>
      </c>
      <c r="AX323" s="12" t="s">
        <v>80</v>
      </c>
      <c r="AY323" s="148" t="s">
        <v>141</v>
      </c>
    </row>
    <row r="324" spans="2:65" s="1" customFormat="1" ht="16.5" customHeight="1">
      <c r="B324" s="33"/>
      <c r="C324" s="128" t="s">
        <v>485</v>
      </c>
      <c r="D324" s="128" t="s">
        <v>144</v>
      </c>
      <c r="E324" s="129" t="s">
        <v>486</v>
      </c>
      <c r="F324" s="130" t="s">
        <v>487</v>
      </c>
      <c r="G324" s="131" t="s">
        <v>147</v>
      </c>
      <c r="H324" s="132">
        <v>2.28</v>
      </c>
      <c r="I324" s="133"/>
      <c r="J324" s="134">
        <f>ROUND(I324*H324,2)</f>
        <v>0</v>
      </c>
      <c r="K324" s="130" t="s">
        <v>148</v>
      </c>
      <c r="L324" s="33"/>
      <c r="M324" s="135" t="s">
        <v>19</v>
      </c>
      <c r="N324" s="136" t="s">
        <v>43</v>
      </c>
      <c r="P324" s="137">
        <f>O324*H324</f>
        <v>0</v>
      </c>
      <c r="Q324" s="137">
        <v>0.07426</v>
      </c>
      <c r="R324" s="137">
        <f>Q324*H324</f>
        <v>0.1693128</v>
      </c>
      <c r="S324" s="137">
        <v>0</v>
      </c>
      <c r="T324" s="138">
        <f>S324*H324</f>
        <v>0</v>
      </c>
      <c r="AR324" s="139" t="s">
        <v>149</v>
      </c>
      <c r="AT324" s="139" t="s">
        <v>144</v>
      </c>
      <c r="AU324" s="139" t="s">
        <v>82</v>
      </c>
      <c r="AY324" s="18" t="s">
        <v>141</v>
      </c>
      <c r="BE324" s="140">
        <f>IF(N324="základní",J324,0)</f>
        <v>0</v>
      </c>
      <c r="BF324" s="140">
        <f>IF(N324="snížená",J324,0)</f>
        <v>0</v>
      </c>
      <c r="BG324" s="140">
        <f>IF(N324="zákl. přenesená",J324,0)</f>
        <v>0</v>
      </c>
      <c r="BH324" s="140">
        <f>IF(N324="sníž. přenesená",J324,0)</f>
        <v>0</v>
      </c>
      <c r="BI324" s="140">
        <f>IF(N324="nulová",J324,0)</f>
        <v>0</v>
      </c>
      <c r="BJ324" s="18" t="s">
        <v>80</v>
      </c>
      <c r="BK324" s="140">
        <f>ROUND(I324*H324,2)</f>
        <v>0</v>
      </c>
      <c r="BL324" s="18" t="s">
        <v>149</v>
      </c>
      <c r="BM324" s="139" t="s">
        <v>488</v>
      </c>
    </row>
    <row r="325" spans="2:47" s="1" customFormat="1" ht="10.2">
      <c r="B325" s="33"/>
      <c r="D325" s="141" t="s">
        <v>151</v>
      </c>
      <c r="F325" s="142" t="s">
        <v>489</v>
      </c>
      <c r="I325" s="143"/>
      <c r="L325" s="33"/>
      <c r="M325" s="144"/>
      <c r="T325" s="54"/>
      <c r="AT325" s="18" t="s">
        <v>151</v>
      </c>
      <c r="AU325" s="18" t="s">
        <v>82</v>
      </c>
    </row>
    <row r="326" spans="2:47" s="1" customFormat="1" ht="10.2">
      <c r="B326" s="33"/>
      <c r="D326" s="145" t="s">
        <v>153</v>
      </c>
      <c r="F326" s="146" t="s">
        <v>490</v>
      </c>
      <c r="I326" s="143"/>
      <c r="L326" s="33"/>
      <c r="M326" s="144"/>
      <c r="T326" s="54"/>
      <c r="AT326" s="18" t="s">
        <v>153</v>
      </c>
      <c r="AU326" s="18" t="s">
        <v>82</v>
      </c>
    </row>
    <row r="327" spans="2:51" s="12" customFormat="1" ht="10.2">
      <c r="B327" s="147"/>
      <c r="D327" s="141" t="s">
        <v>155</v>
      </c>
      <c r="E327" s="148" t="s">
        <v>19</v>
      </c>
      <c r="F327" s="149" t="s">
        <v>491</v>
      </c>
      <c r="H327" s="150">
        <v>2.28</v>
      </c>
      <c r="I327" s="151"/>
      <c r="L327" s="147"/>
      <c r="M327" s="152"/>
      <c r="T327" s="153"/>
      <c r="AT327" s="148" t="s">
        <v>155</v>
      </c>
      <c r="AU327" s="148" t="s">
        <v>82</v>
      </c>
      <c r="AV327" s="12" t="s">
        <v>82</v>
      </c>
      <c r="AW327" s="12" t="s">
        <v>33</v>
      </c>
      <c r="AX327" s="12" t="s">
        <v>80</v>
      </c>
      <c r="AY327" s="148" t="s">
        <v>141</v>
      </c>
    </row>
    <row r="328" spans="2:65" s="1" customFormat="1" ht="16.5" customHeight="1">
      <c r="B328" s="33"/>
      <c r="C328" s="128" t="s">
        <v>492</v>
      </c>
      <c r="D328" s="128" t="s">
        <v>144</v>
      </c>
      <c r="E328" s="129" t="s">
        <v>493</v>
      </c>
      <c r="F328" s="130" t="s">
        <v>494</v>
      </c>
      <c r="G328" s="131" t="s">
        <v>147</v>
      </c>
      <c r="H328" s="132">
        <v>38.61</v>
      </c>
      <c r="I328" s="133"/>
      <c r="J328" s="134">
        <f>ROUND(I328*H328,2)</f>
        <v>0</v>
      </c>
      <c r="K328" s="130" t="s">
        <v>148</v>
      </c>
      <c r="L328" s="33"/>
      <c r="M328" s="135" t="s">
        <v>19</v>
      </c>
      <c r="N328" s="136" t="s">
        <v>43</v>
      </c>
      <c r="P328" s="137">
        <f>O328*H328</f>
        <v>0</v>
      </c>
      <c r="Q328" s="137">
        <v>0.0408</v>
      </c>
      <c r="R328" s="137">
        <f>Q328*H328</f>
        <v>1.575288</v>
      </c>
      <c r="S328" s="137">
        <v>0</v>
      </c>
      <c r="T328" s="138">
        <f>S328*H328</f>
        <v>0</v>
      </c>
      <c r="AR328" s="139" t="s">
        <v>149</v>
      </c>
      <c r="AT328" s="139" t="s">
        <v>144</v>
      </c>
      <c r="AU328" s="139" t="s">
        <v>82</v>
      </c>
      <c r="AY328" s="18" t="s">
        <v>141</v>
      </c>
      <c r="BE328" s="140">
        <f>IF(N328="základní",J328,0)</f>
        <v>0</v>
      </c>
      <c r="BF328" s="140">
        <f>IF(N328="snížená",J328,0)</f>
        <v>0</v>
      </c>
      <c r="BG328" s="140">
        <f>IF(N328="zákl. přenesená",J328,0)</f>
        <v>0</v>
      </c>
      <c r="BH328" s="140">
        <f>IF(N328="sníž. přenesená",J328,0)</f>
        <v>0</v>
      </c>
      <c r="BI328" s="140">
        <f>IF(N328="nulová",J328,0)</f>
        <v>0</v>
      </c>
      <c r="BJ328" s="18" t="s">
        <v>80</v>
      </c>
      <c r="BK328" s="140">
        <f>ROUND(I328*H328,2)</f>
        <v>0</v>
      </c>
      <c r="BL328" s="18" t="s">
        <v>149</v>
      </c>
      <c r="BM328" s="139" t="s">
        <v>495</v>
      </c>
    </row>
    <row r="329" spans="2:47" s="1" customFormat="1" ht="10.2">
      <c r="B329" s="33"/>
      <c r="D329" s="141" t="s">
        <v>151</v>
      </c>
      <c r="F329" s="142" t="s">
        <v>496</v>
      </c>
      <c r="I329" s="143"/>
      <c r="L329" s="33"/>
      <c r="M329" s="144"/>
      <c r="T329" s="54"/>
      <c r="AT329" s="18" t="s">
        <v>151</v>
      </c>
      <c r="AU329" s="18" t="s">
        <v>82</v>
      </c>
    </row>
    <row r="330" spans="2:47" s="1" customFormat="1" ht="10.2">
      <c r="B330" s="33"/>
      <c r="D330" s="145" t="s">
        <v>153</v>
      </c>
      <c r="F330" s="146" t="s">
        <v>497</v>
      </c>
      <c r="I330" s="143"/>
      <c r="L330" s="33"/>
      <c r="M330" s="144"/>
      <c r="T330" s="54"/>
      <c r="AT330" s="18" t="s">
        <v>153</v>
      </c>
      <c r="AU330" s="18" t="s">
        <v>82</v>
      </c>
    </row>
    <row r="331" spans="2:51" s="12" customFormat="1" ht="10.2">
      <c r="B331" s="147"/>
      <c r="D331" s="141" t="s">
        <v>155</v>
      </c>
      <c r="E331" s="148" t="s">
        <v>19</v>
      </c>
      <c r="F331" s="149" t="s">
        <v>498</v>
      </c>
      <c r="H331" s="150">
        <v>38.61</v>
      </c>
      <c r="I331" s="151"/>
      <c r="L331" s="147"/>
      <c r="M331" s="152"/>
      <c r="T331" s="153"/>
      <c r="AT331" s="148" t="s">
        <v>155</v>
      </c>
      <c r="AU331" s="148" t="s">
        <v>82</v>
      </c>
      <c r="AV331" s="12" t="s">
        <v>82</v>
      </c>
      <c r="AW331" s="12" t="s">
        <v>33</v>
      </c>
      <c r="AX331" s="12" t="s">
        <v>80</v>
      </c>
      <c r="AY331" s="148" t="s">
        <v>141</v>
      </c>
    </row>
    <row r="332" spans="2:65" s="1" customFormat="1" ht="16.5" customHeight="1">
      <c r="B332" s="33"/>
      <c r="C332" s="128" t="s">
        <v>499</v>
      </c>
      <c r="D332" s="128" t="s">
        <v>144</v>
      </c>
      <c r="E332" s="129" t="s">
        <v>500</v>
      </c>
      <c r="F332" s="130" t="s">
        <v>501</v>
      </c>
      <c r="G332" s="131" t="s">
        <v>147</v>
      </c>
      <c r="H332" s="132">
        <v>56.88</v>
      </c>
      <c r="I332" s="133"/>
      <c r="J332" s="134">
        <f>ROUND(I332*H332,2)</f>
        <v>0</v>
      </c>
      <c r="K332" s="130" t="s">
        <v>148</v>
      </c>
      <c r="L332" s="33"/>
      <c r="M332" s="135" t="s">
        <v>19</v>
      </c>
      <c r="N332" s="136" t="s">
        <v>43</v>
      </c>
      <c r="P332" s="137">
        <f>O332*H332</f>
        <v>0</v>
      </c>
      <c r="Q332" s="137">
        <v>0.00013</v>
      </c>
      <c r="R332" s="137">
        <f>Q332*H332</f>
        <v>0.0073944</v>
      </c>
      <c r="S332" s="137">
        <v>0</v>
      </c>
      <c r="T332" s="138">
        <f>S332*H332</f>
        <v>0</v>
      </c>
      <c r="AR332" s="139" t="s">
        <v>149</v>
      </c>
      <c r="AT332" s="139" t="s">
        <v>144</v>
      </c>
      <c r="AU332" s="139" t="s">
        <v>82</v>
      </c>
      <c r="AY332" s="18" t="s">
        <v>141</v>
      </c>
      <c r="BE332" s="140">
        <f>IF(N332="základní",J332,0)</f>
        <v>0</v>
      </c>
      <c r="BF332" s="140">
        <f>IF(N332="snížená",J332,0)</f>
        <v>0</v>
      </c>
      <c r="BG332" s="140">
        <f>IF(N332="zákl. přenesená",J332,0)</f>
        <v>0</v>
      </c>
      <c r="BH332" s="140">
        <f>IF(N332="sníž. přenesená",J332,0)</f>
        <v>0</v>
      </c>
      <c r="BI332" s="140">
        <f>IF(N332="nulová",J332,0)</f>
        <v>0</v>
      </c>
      <c r="BJ332" s="18" t="s">
        <v>80</v>
      </c>
      <c r="BK332" s="140">
        <f>ROUND(I332*H332,2)</f>
        <v>0</v>
      </c>
      <c r="BL332" s="18" t="s">
        <v>149</v>
      </c>
      <c r="BM332" s="139" t="s">
        <v>502</v>
      </c>
    </row>
    <row r="333" spans="2:47" s="1" customFormat="1" ht="10.2">
      <c r="B333" s="33"/>
      <c r="D333" s="141" t="s">
        <v>151</v>
      </c>
      <c r="F333" s="142" t="s">
        <v>503</v>
      </c>
      <c r="I333" s="143"/>
      <c r="L333" s="33"/>
      <c r="M333" s="144"/>
      <c r="T333" s="54"/>
      <c r="AT333" s="18" t="s">
        <v>151</v>
      </c>
      <c r="AU333" s="18" t="s">
        <v>82</v>
      </c>
    </row>
    <row r="334" spans="2:47" s="1" customFormat="1" ht="10.2">
      <c r="B334" s="33"/>
      <c r="D334" s="145" t="s">
        <v>153</v>
      </c>
      <c r="F334" s="146" t="s">
        <v>504</v>
      </c>
      <c r="I334" s="143"/>
      <c r="L334" s="33"/>
      <c r="M334" s="144"/>
      <c r="T334" s="54"/>
      <c r="AT334" s="18" t="s">
        <v>153</v>
      </c>
      <c r="AU334" s="18" t="s">
        <v>82</v>
      </c>
    </row>
    <row r="335" spans="2:51" s="12" customFormat="1" ht="10.2">
      <c r="B335" s="147"/>
      <c r="D335" s="141" t="s">
        <v>155</v>
      </c>
      <c r="E335" s="148" t="s">
        <v>19</v>
      </c>
      <c r="F335" s="149" t="s">
        <v>505</v>
      </c>
      <c r="H335" s="150">
        <v>56.88</v>
      </c>
      <c r="I335" s="151"/>
      <c r="L335" s="147"/>
      <c r="M335" s="152"/>
      <c r="T335" s="153"/>
      <c r="AT335" s="148" t="s">
        <v>155</v>
      </c>
      <c r="AU335" s="148" t="s">
        <v>82</v>
      </c>
      <c r="AV335" s="12" t="s">
        <v>82</v>
      </c>
      <c r="AW335" s="12" t="s">
        <v>33</v>
      </c>
      <c r="AX335" s="12" t="s">
        <v>80</v>
      </c>
      <c r="AY335" s="148" t="s">
        <v>141</v>
      </c>
    </row>
    <row r="336" spans="2:65" s="1" customFormat="1" ht="16.5" customHeight="1">
      <c r="B336" s="33"/>
      <c r="C336" s="128" t="s">
        <v>506</v>
      </c>
      <c r="D336" s="128" t="s">
        <v>144</v>
      </c>
      <c r="E336" s="129" t="s">
        <v>507</v>
      </c>
      <c r="F336" s="130" t="s">
        <v>508</v>
      </c>
      <c r="G336" s="131" t="s">
        <v>147</v>
      </c>
      <c r="H336" s="132">
        <v>152.37</v>
      </c>
      <c r="I336" s="133"/>
      <c r="J336" s="134">
        <f>ROUND(I336*H336,2)</f>
        <v>0</v>
      </c>
      <c r="K336" s="130" t="s">
        <v>19</v>
      </c>
      <c r="L336" s="33"/>
      <c r="M336" s="135" t="s">
        <v>19</v>
      </c>
      <c r="N336" s="136" t="s">
        <v>43</v>
      </c>
      <c r="P336" s="137">
        <f>O336*H336</f>
        <v>0</v>
      </c>
      <c r="Q336" s="137">
        <v>0.0041</v>
      </c>
      <c r="R336" s="137">
        <f>Q336*H336</f>
        <v>0.6247170000000001</v>
      </c>
      <c r="S336" s="137">
        <v>0</v>
      </c>
      <c r="T336" s="138">
        <f>S336*H336</f>
        <v>0</v>
      </c>
      <c r="AR336" s="139" t="s">
        <v>149</v>
      </c>
      <c r="AT336" s="139" t="s">
        <v>144</v>
      </c>
      <c r="AU336" s="139" t="s">
        <v>82</v>
      </c>
      <c r="AY336" s="18" t="s">
        <v>141</v>
      </c>
      <c r="BE336" s="140">
        <f>IF(N336="základní",J336,0)</f>
        <v>0</v>
      </c>
      <c r="BF336" s="140">
        <f>IF(N336="snížená",J336,0)</f>
        <v>0</v>
      </c>
      <c r="BG336" s="140">
        <f>IF(N336="zákl. přenesená",J336,0)</f>
        <v>0</v>
      </c>
      <c r="BH336" s="140">
        <f>IF(N336="sníž. přenesená",J336,0)</f>
        <v>0</v>
      </c>
      <c r="BI336" s="140">
        <f>IF(N336="nulová",J336,0)</f>
        <v>0</v>
      </c>
      <c r="BJ336" s="18" t="s">
        <v>80</v>
      </c>
      <c r="BK336" s="140">
        <f>ROUND(I336*H336,2)</f>
        <v>0</v>
      </c>
      <c r="BL336" s="18" t="s">
        <v>149</v>
      </c>
      <c r="BM336" s="139" t="s">
        <v>509</v>
      </c>
    </row>
    <row r="337" spans="2:47" s="1" customFormat="1" ht="10.2">
      <c r="B337" s="33"/>
      <c r="D337" s="141" t="s">
        <v>151</v>
      </c>
      <c r="F337" s="142" t="s">
        <v>508</v>
      </c>
      <c r="I337" s="143"/>
      <c r="L337" s="33"/>
      <c r="M337" s="144"/>
      <c r="T337" s="54"/>
      <c r="AT337" s="18" t="s">
        <v>151</v>
      </c>
      <c r="AU337" s="18" t="s">
        <v>82</v>
      </c>
    </row>
    <row r="338" spans="2:51" s="12" customFormat="1" ht="10.2">
      <c r="B338" s="147"/>
      <c r="D338" s="141" t="s">
        <v>155</v>
      </c>
      <c r="E338" s="148" t="s">
        <v>19</v>
      </c>
      <c r="F338" s="149" t="s">
        <v>510</v>
      </c>
      <c r="H338" s="150">
        <v>113.76</v>
      </c>
      <c r="I338" s="151"/>
      <c r="L338" s="147"/>
      <c r="M338" s="152"/>
      <c r="T338" s="153"/>
      <c r="AT338" s="148" t="s">
        <v>155</v>
      </c>
      <c r="AU338" s="148" t="s">
        <v>82</v>
      </c>
      <c r="AV338" s="12" t="s">
        <v>82</v>
      </c>
      <c r="AW338" s="12" t="s">
        <v>33</v>
      </c>
      <c r="AX338" s="12" t="s">
        <v>72</v>
      </c>
      <c r="AY338" s="148" t="s">
        <v>141</v>
      </c>
    </row>
    <row r="339" spans="2:51" s="12" customFormat="1" ht="10.2">
      <c r="B339" s="147"/>
      <c r="D339" s="141" t="s">
        <v>155</v>
      </c>
      <c r="E339" s="148" t="s">
        <v>19</v>
      </c>
      <c r="F339" s="149" t="s">
        <v>511</v>
      </c>
      <c r="H339" s="150">
        <v>38.61</v>
      </c>
      <c r="I339" s="151"/>
      <c r="L339" s="147"/>
      <c r="M339" s="152"/>
      <c r="T339" s="153"/>
      <c r="AT339" s="148" t="s">
        <v>155</v>
      </c>
      <c r="AU339" s="148" t="s">
        <v>82</v>
      </c>
      <c r="AV339" s="12" t="s">
        <v>82</v>
      </c>
      <c r="AW339" s="12" t="s">
        <v>33</v>
      </c>
      <c r="AX339" s="12" t="s">
        <v>72</v>
      </c>
      <c r="AY339" s="148" t="s">
        <v>141</v>
      </c>
    </row>
    <row r="340" spans="2:51" s="13" customFormat="1" ht="10.2">
      <c r="B340" s="154"/>
      <c r="D340" s="141" t="s">
        <v>155</v>
      </c>
      <c r="E340" s="155" t="s">
        <v>19</v>
      </c>
      <c r="F340" s="156" t="s">
        <v>158</v>
      </c>
      <c r="H340" s="157">
        <v>152.37</v>
      </c>
      <c r="I340" s="158"/>
      <c r="L340" s="154"/>
      <c r="M340" s="159"/>
      <c r="T340" s="160"/>
      <c r="AT340" s="155" t="s">
        <v>155</v>
      </c>
      <c r="AU340" s="155" t="s">
        <v>82</v>
      </c>
      <c r="AV340" s="13" t="s">
        <v>149</v>
      </c>
      <c r="AW340" s="13" t="s">
        <v>33</v>
      </c>
      <c r="AX340" s="13" t="s">
        <v>80</v>
      </c>
      <c r="AY340" s="155" t="s">
        <v>141</v>
      </c>
    </row>
    <row r="341" spans="2:63" s="11" customFormat="1" ht="22.8" customHeight="1">
      <c r="B341" s="116"/>
      <c r="D341" s="117" t="s">
        <v>71</v>
      </c>
      <c r="E341" s="126" t="s">
        <v>512</v>
      </c>
      <c r="F341" s="126" t="s">
        <v>513</v>
      </c>
      <c r="I341" s="119"/>
      <c r="J341" s="127">
        <f>BK341</f>
        <v>0</v>
      </c>
      <c r="L341" s="116"/>
      <c r="M341" s="121"/>
      <c r="P341" s="122">
        <f>SUM(P342:P414)</f>
        <v>0</v>
      </c>
      <c r="R341" s="122">
        <f>SUM(R342:R414)</f>
        <v>0.0073567</v>
      </c>
      <c r="T341" s="123">
        <f>SUM(T342:T414)</f>
        <v>0</v>
      </c>
      <c r="AR341" s="117" t="s">
        <v>80</v>
      </c>
      <c r="AT341" s="124" t="s">
        <v>71</v>
      </c>
      <c r="AU341" s="124" t="s">
        <v>80</v>
      </c>
      <c r="AY341" s="117" t="s">
        <v>141</v>
      </c>
      <c r="BK341" s="125">
        <f>SUM(BK342:BK414)</f>
        <v>0</v>
      </c>
    </row>
    <row r="342" spans="2:65" s="1" customFormat="1" ht="24.15" customHeight="1">
      <c r="B342" s="33"/>
      <c r="C342" s="128" t="s">
        <v>514</v>
      </c>
      <c r="D342" s="128" t="s">
        <v>144</v>
      </c>
      <c r="E342" s="129" t="s">
        <v>515</v>
      </c>
      <c r="F342" s="130" t="s">
        <v>516</v>
      </c>
      <c r="G342" s="131" t="s">
        <v>517</v>
      </c>
      <c r="H342" s="132">
        <v>1</v>
      </c>
      <c r="I342" s="133"/>
      <c r="J342" s="134">
        <f>ROUND(I342*H342,2)</f>
        <v>0</v>
      </c>
      <c r="K342" s="130" t="s">
        <v>148</v>
      </c>
      <c r="L342" s="33"/>
      <c r="M342" s="135" t="s">
        <v>19</v>
      </c>
      <c r="N342" s="136" t="s">
        <v>43</v>
      </c>
      <c r="P342" s="137">
        <f>O342*H342</f>
        <v>0</v>
      </c>
      <c r="Q342" s="137">
        <v>0</v>
      </c>
      <c r="R342" s="137">
        <f>Q342*H342</f>
        <v>0</v>
      </c>
      <c r="S342" s="137">
        <v>0</v>
      </c>
      <c r="T342" s="138">
        <f>S342*H342</f>
        <v>0</v>
      </c>
      <c r="AR342" s="139" t="s">
        <v>149</v>
      </c>
      <c r="AT342" s="139" t="s">
        <v>144</v>
      </c>
      <c r="AU342" s="139" t="s">
        <v>82</v>
      </c>
      <c r="AY342" s="18" t="s">
        <v>141</v>
      </c>
      <c r="BE342" s="140">
        <f>IF(N342="základní",J342,0)</f>
        <v>0</v>
      </c>
      <c r="BF342" s="140">
        <f>IF(N342="snížená",J342,0)</f>
        <v>0</v>
      </c>
      <c r="BG342" s="140">
        <f>IF(N342="zákl. přenesená",J342,0)</f>
        <v>0</v>
      </c>
      <c r="BH342" s="140">
        <f>IF(N342="sníž. přenesená",J342,0)</f>
        <v>0</v>
      </c>
      <c r="BI342" s="140">
        <f>IF(N342="nulová",J342,0)</f>
        <v>0</v>
      </c>
      <c r="BJ342" s="18" t="s">
        <v>80</v>
      </c>
      <c r="BK342" s="140">
        <f>ROUND(I342*H342,2)</f>
        <v>0</v>
      </c>
      <c r="BL342" s="18" t="s">
        <v>149</v>
      </c>
      <c r="BM342" s="139" t="s">
        <v>518</v>
      </c>
    </row>
    <row r="343" spans="2:47" s="1" customFormat="1" ht="19.2">
      <c r="B343" s="33"/>
      <c r="D343" s="141" t="s">
        <v>151</v>
      </c>
      <c r="F343" s="142" t="s">
        <v>519</v>
      </c>
      <c r="I343" s="143"/>
      <c r="L343" s="33"/>
      <c r="M343" s="144"/>
      <c r="T343" s="54"/>
      <c r="AT343" s="18" t="s">
        <v>151</v>
      </c>
      <c r="AU343" s="18" t="s">
        <v>82</v>
      </c>
    </row>
    <row r="344" spans="2:47" s="1" customFormat="1" ht="10.2">
      <c r="B344" s="33"/>
      <c r="D344" s="145" t="s">
        <v>153</v>
      </c>
      <c r="F344" s="146" t="s">
        <v>520</v>
      </c>
      <c r="I344" s="143"/>
      <c r="L344" s="33"/>
      <c r="M344" s="144"/>
      <c r="T344" s="54"/>
      <c r="AT344" s="18" t="s">
        <v>153</v>
      </c>
      <c r="AU344" s="18" t="s">
        <v>82</v>
      </c>
    </row>
    <row r="345" spans="2:65" s="1" customFormat="1" ht="21.75" customHeight="1">
      <c r="B345" s="33"/>
      <c r="C345" s="128" t="s">
        <v>521</v>
      </c>
      <c r="D345" s="128" t="s">
        <v>144</v>
      </c>
      <c r="E345" s="129" t="s">
        <v>522</v>
      </c>
      <c r="F345" s="130" t="s">
        <v>523</v>
      </c>
      <c r="G345" s="131" t="s">
        <v>147</v>
      </c>
      <c r="H345" s="132">
        <v>192.786</v>
      </c>
      <c r="I345" s="133"/>
      <c r="J345" s="134">
        <f>ROUND(I345*H345,2)</f>
        <v>0</v>
      </c>
      <c r="K345" s="130" t="s">
        <v>148</v>
      </c>
      <c r="L345" s="33"/>
      <c r="M345" s="135" t="s">
        <v>19</v>
      </c>
      <c r="N345" s="136" t="s">
        <v>43</v>
      </c>
      <c r="P345" s="137">
        <f>O345*H345</f>
        <v>0</v>
      </c>
      <c r="Q345" s="137">
        <v>0</v>
      </c>
      <c r="R345" s="137">
        <f>Q345*H345</f>
        <v>0</v>
      </c>
      <c r="S345" s="137">
        <v>0</v>
      </c>
      <c r="T345" s="138">
        <f>S345*H345</f>
        <v>0</v>
      </c>
      <c r="AR345" s="139" t="s">
        <v>149</v>
      </c>
      <c r="AT345" s="139" t="s">
        <v>144</v>
      </c>
      <c r="AU345" s="139" t="s">
        <v>82</v>
      </c>
      <c r="AY345" s="18" t="s">
        <v>141</v>
      </c>
      <c r="BE345" s="140">
        <f>IF(N345="základní",J345,0)</f>
        <v>0</v>
      </c>
      <c r="BF345" s="140">
        <f>IF(N345="snížená",J345,0)</f>
        <v>0</v>
      </c>
      <c r="BG345" s="140">
        <f>IF(N345="zákl. přenesená",J345,0)</f>
        <v>0</v>
      </c>
      <c r="BH345" s="140">
        <f>IF(N345="sníž. přenesená",J345,0)</f>
        <v>0</v>
      </c>
      <c r="BI345" s="140">
        <f>IF(N345="nulová",J345,0)</f>
        <v>0</v>
      </c>
      <c r="BJ345" s="18" t="s">
        <v>80</v>
      </c>
      <c r="BK345" s="140">
        <f>ROUND(I345*H345,2)</f>
        <v>0</v>
      </c>
      <c r="BL345" s="18" t="s">
        <v>149</v>
      </c>
      <c r="BM345" s="139" t="s">
        <v>524</v>
      </c>
    </row>
    <row r="346" spans="2:47" s="1" customFormat="1" ht="19.2">
      <c r="B346" s="33"/>
      <c r="D346" s="141" t="s">
        <v>151</v>
      </c>
      <c r="F346" s="142" t="s">
        <v>525</v>
      </c>
      <c r="I346" s="143"/>
      <c r="L346" s="33"/>
      <c r="M346" s="144"/>
      <c r="T346" s="54"/>
      <c r="AT346" s="18" t="s">
        <v>151</v>
      </c>
      <c r="AU346" s="18" t="s">
        <v>82</v>
      </c>
    </row>
    <row r="347" spans="2:47" s="1" customFormat="1" ht="10.2">
      <c r="B347" s="33"/>
      <c r="D347" s="145" t="s">
        <v>153</v>
      </c>
      <c r="F347" s="146" t="s">
        <v>526</v>
      </c>
      <c r="I347" s="143"/>
      <c r="L347" s="33"/>
      <c r="M347" s="144"/>
      <c r="T347" s="54"/>
      <c r="AT347" s="18" t="s">
        <v>153</v>
      </c>
      <c r="AU347" s="18" t="s">
        <v>82</v>
      </c>
    </row>
    <row r="348" spans="2:51" s="14" customFormat="1" ht="10.2">
      <c r="B348" s="161"/>
      <c r="D348" s="141" t="s">
        <v>155</v>
      </c>
      <c r="E348" s="162" t="s">
        <v>19</v>
      </c>
      <c r="F348" s="163" t="s">
        <v>527</v>
      </c>
      <c r="H348" s="162" t="s">
        <v>19</v>
      </c>
      <c r="I348" s="164"/>
      <c r="L348" s="161"/>
      <c r="M348" s="165"/>
      <c r="T348" s="166"/>
      <c r="AT348" s="162" t="s">
        <v>155</v>
      </c>
      <c r="AU348" s="162" t="s">
        <v>82</v>
      </c>
      <c r="AV348" s="14" t="s">
        <v>80</v>
      </c>
      <c r="AW348" s="14" t="s">
        <v>33</v>
      </c>
      <c r="AX348" s="14" t="s">
        <v>72</v>
      </c>
      <c r="AY348" s="162" t="s">
        <v>141</v>
      </c>
    </row>
    <row r="349" spans="2:51" s="12" customFormat="1" ht="10.2">
      <c r="B349" s="147"/>
      <c r="D349" s="141" t="s">
        <v>155</v>
      </c>
      <c r="E349" s="148" t="s">
        <v>19</v>
      </c>
      <c r="F349" s="149" t="s">
        <v>528</v>
      </c>
      <c r="H349" s="150">
        <v>73.063</v>
      </c>
      <c r="I349" s="151"/>
      <c r="L349" s="147"/>
      <c r="M349" s="152"/>
      <c r="T349" s="153"/>
      <c r="AT349" s="148" t="s">
        <v>155</v>
      </c>
      <c r="AU349" s="148" t="s">
        <v>82</v>
      </c>
      <c r="AV349" s="12" t="s">
        <v>82</v>
      </c>
      <c r="AW349" s="12" t="s">
        <v>33</v>
      </c>
      <c r="AX349" s="12" t="s">
        <v>72</v>
      </c>
      <c r="AY349" s="148" t="s">
        <v>141</v>
      </c>
    </row>
    <row r="350" spans="2:51" s="12" customFormat="1" ht="10.2">
      <c r="B350" s="147"/>
      <c r="D350" s="141" t="s">
        <v>155</v>
      </c>
      <c r="E350" s="148" t="s">
        <v>19</v>
      </c>
      <c r="F350" s="149" t="s">
        <v>529</v>
      </c>
      <c r="H350" s="150">
        <v>119.723</v>
      </c>
      <c r="I350" s="151"/>
      <c r="L350" s="147"/>
      <c r="M350" s="152"/>
      <c r="T350" s="153"/>
      <c r="AT350" s="148" t="s">
        <v>155</v>
      </c>
      <c r="AU350" s="148" t="s">
        <v>82</v>
      </c>
      <c r="AV350" s="12" t="s">
        <v>82</v>
      </c>
      <c r="AW350" s="12" t="s">
        <v>33</v>
      </c>
      <c r="AX350" s="12" t="s">
        <v>72</v>
      </c>
      <c r="AY350" s="148" t="s">
        <v>141</v>
      </c>
    </row>
    <row r="351" spans="2:51" s="13" customFormat="1" ht="10.2">
      <c r="B351" s="154"/>
      <c r="D351" s="141" t="s">
        <v>155</v>
      </c>
      <c r="E351" s="155" t="s">
        <v>19</v>
      </c>
      <c r="F351" s="156" t="s">
        <v>158</v>
      </c>
      <c r="H351" s="157">
        <v>192.786</v>
      </c>
      <c r="I351" s="158"/>
      <c r="L351" s="154"/>
      <c r="M351" s="159"/>
      <c r="T351" s="160"/>
      <c r="AT351" s="155" t="s">
        <v>155</v>
      </c>
      <c r="AU351" s="155" t="s">
        <v>82</v>
      </c>
      <c r="AV351" s="13" t="s">
        <v>149</v>
      </c>
      <c r="AW351" s="13" t="s">
        <v>33</v>
      </c>
      <c r="AX351" s="13" t="s">
        <v>80</v>
      </c>
      <c r="AY351" s="155" t="s">
        <v>141</v>
      </c>
    </row>
    <row r="352" spans="2:65" s="1" customFormat="1" ht="24.15" customHeight="1">
      <c r="B352" s="33"/>
      <c r="C352" s="128" t="s">
        <v>530</v>
      </c>
      <c r="D352" s="128" t="s">
        <v>144</v>
      </c>
      <c r="E352" s="129" t="s">
        <v>531</v>
      </c>
      <c r="F352" s="130" t="s">
        <v>532</v>
      </c>
      <c r="G352" s="131" t="s">
        <v>147</v>
      </c>
      <c r="H352" s="132">
        <v>17350.74</v>
      </c>
      <c r="I352" s="133"/>
      <c r="J352" s="134">
        <f>ROUND(I352*H352,2)</f>
        <v>0</v>
      </c>
      <c r="K352" s="130" t="s">
        <v>148</v>
      </c>
      <c r="L352" s="33"/>
      <c r="M352" s="135" t="s">
        <v>19</v>
      </c>
      <c r="N352" s="136" t="s">
        <v>43</v>
      </c>
      <c r="P352" s="137">
        <f>O352*H352</f>
        <v>0</v>
      </c>
      <c r="Q352" s="137">
        <v>0</v>
      </c>
      <c r="R352" s="137">
        <f>Q352*H352</f>
        <v>0</v>
      </c>
      <c r="S352" s="137">
        <v>0</v>
      </c>
      <c r="T352" s="138">
        <f>S352*H352</f>
        <v>0</v>
      </c>
      <c r="AR352" s="139" t="s">
        <v>149</v>
      </c>
      <c r="AT352" s="139" t="s">
        <v>144</v>
      </c>
      <c r="AU352" s="139" t="s">
        <v>82</v>
      </c>
      <c r="AY352" s="18" t="s">
        <v>141</v>
      </c>
      <c r="BE352" s="140">
        <f>IF(N352="základní",J352,0)</f>
        <v>0</v>
      </c>
      <c r="BF352" s="140">
        <f>IF(N352="snížená",J352,0)</f>
        <v>0</v>
      </c>
      <c r="BG352" s="140">
        <f>IF(N352="zákl. přenesená",J352,0)</f>
        <v>0</v>
      </c>
      <c r="BH352" s="140">
        <f>IF(N352="sníž. přenesená",J352,0)</f>
        <v>0</v>
      </c>
      <c r="BI352" s="140">
        <f>IF(N352="nulová",J352,0)</f>
        <v>0</v>
      </c>
      <c r="BJ352" s="18" t="s">
        <v>80</v>
      </c>
      <c r="BK352" s="140">
        <f>ROUND(I352*H352,2)</f>
        <v>0</v>
      </c>
      <c r="BL352" s="18" t="s">
        <v>149</v>
      </c>
      <c r="BM352" s="139" t="s">
        <v>533</v>
      </c>
    </row>
    <row r="353" spans="2:47" s="1" customFormat="1" ht="19.2">
      <c r="B353" s="33"/>
      <c r="D353" s="141" t="s">
        <v>151</v>
      </c>
      <c r="F353" s="142" t="s">
        <v>534</v>
      </c>
      <c r="I353" s="143"/>
      <c r="L353" s="33"/>
      <c r="M353" s="144"/>
      <c r="T353" s="54"/>
      <c r="AT353" s="18" t="s">
        <v>151</v>
      </c>
      <c r="AU353" s="18" t="s">
        <v>82</v>
      </c>
    </row>
    <row r="354" spans="2:47" s="1" customFormat="1" ht="10.2">
      <c r="B354" s="33"/>
      <c r="D354" s="145" t="s">
        <v>153</v>
      </c>
      <c r="F354" s="146" t="s">
        <v>535</v>
      </c>
      <c r="I354" s="143"/>
      <c r="L354" s="33"/>
      <c r="M354" s="144"/>
      <c r="T354" s="54"/>
      <c r="AT354" s="18" t="s">
        <v>153</v>
      </c>
      <c r="AU354" s="18" t="s">
        <v>82</v>
      </c>
    </row>
    <row r="355" spans="2:51" s="12" customFormat="1" ht="10.2">
      <c r="B355" s="147"/>
      <c r="D355" s="141" t="s">
        <v>155</v>
      </c>
      <c r="E355" s="148" t="s">
        <v>19</v>
      </c>
      <c r="F355" s="149" t="s">
        <v>536</v>
      </c>
      <c r="H355" s="150">
        <v>17350.74</v>
      </c>
      <c r="I355" s="151"/>
      <c r="L355" s="147"/>
      <c r="M355" s="152"/>
      <c r="T355" s="153"/>
      <c r="AT355" s="148" t="s">
        <v>155</v>
      </c>
      <c r="AU355" s="148" t="s">
        <v>82</v>
      </c>
      <c r="AV355" s="12" t="s">
        <v>82</v>
      </c>
      <c r="AW355" s="12" t="s">
        <v>33</v>
      </c>
      <c r="AX355" s="12" t="s">
        <v>80</v>
      </c>
      <c r="AY355" s="148" t="s">
        <v>141</v>
      </c>
    </row>
    <row r="356" spans="2:65" s="1" customFormat="1" ht="21.75" customHeight="1">
      <c r="B356" s="33"/>
      <c r="C356" s="128" t="s">
        <v>537</v>
      </c>
      <c r="D356" s="128" t="s">
        <v>144</v>
      </c>
      <c r="E356" s="129" t="s">
        <v>538</v>
      </c>
      <c r="F356" s="130" t="s">
        <v>539</v>
      </c>
      <c r="G356" s="131" t="s">
        <v>147</v>
      </c>
      <c r="H356" s="132">
        <v>192.786</v>
      </c>
      <c r="I356" s="133"/>
      <c r="J356" s="134">
        <f>ROUND(I356*H356,2)</f>
        <v>0</v>
      </c>
      <c r="K356" s="130" t="s">
        <v>148</v>
      </c>
      <c r="L356" s="33"/>
      <c r="M356" s="135" t="s">
        <v>19</v>
      </c>
      <c r="N356" s="136" t="s">
        <v>43</v>
      </c>
      <c r="P356" s="137">
        <f>O356*H356</f>
        <v>0</v>
      </c>
      <c r="Q356" s="137">
        <v>0</v>
      </c>
      <c r="R356" s="137">
        <f>Q356*H356</f>
        <v>0</v>
      </c>
      <c r="S356" s="137">
        <v>0</v>
      </c>
      <c r="T356" s="138">
        <f>S356*H356</f>
        <v>0</v>
      </c>
      <c r="AR356" s="139" t="s">
        <v>149</v>
      </c>
      <c r="AT356" s="139" t="s">
        <v>144</v>
      </c>
      <c r="AU356" s="139" t="s">
        <v>82</v>
      </c>
      <c r="AY356" s="18" t="s">
        <v>141</v>
      </c>
      <c r="BE356" s="140">
        <f>IF(N356="základní",J356,0)</f>
        <v>0</v>
      </c>
      <c r="BF356" s="140">
        <f>IF(N356="snížená",J356,0)</f>
        <v>0</v>
      </c>
      <c r="BG356" s="140">
        <f>IF(N356="zákl. přenesená",J356,0)</f>
        <v>0</v>
      </c>
      <c r="BH356" s="140">
        <f>IF(N356="sníž. přenesená",J356,0)</f>
        <v>0</v>
      </c>
      <c r="BI356" s="140">
        <f>IF(N356="nulová",J356,0)</f>
        <v>0</v>
      </c>
      <c r="BJ356" s="18" t="s">
        <v>80</v>
      </c>
      <c r="BK356" s="140">
        <f>ROUND(I356*H356,2)</f>
        <v>0</v>
      </c>
      <c r="BL356" s="18" t="s">
        <v>149</v>
      </c>
      <c r="BM356" s="139" t="s">
        <v>540</v>
      </c>
    </row>
    <row r="357" spans="2:47" s="1" customFormat="1" ht="19.2">
      <c r="B357" s="33"/>
      <c r="D357" s="141" t="s">
        <v>151</v>
      </c>
      <c r="F357" s="142" t="s">
        <v>541</v>
      </c>
      <c r="I357" s="143"/>
      <c r="L357" s="33"/>
      <c r="M357" s="144"/>
      <c r="T357" s="54"/>
      <c r="AT357" s="18" t="s">
        <v>151</v>
      </c>
      <c r="AU357" s="18" t="s">
        <v>82</v>
      </c>
    </row>
    <row r="358" spans="2:47" s="1" customFormat="1" ht="10.2">
      <c r="B358" s="33"/>
      <c r="D358" s="145" t="s">
        <v>153</v>
      </c>
      <c r="F358" s="146" t="s">
        <v>542</v>
      </c>
      <c r="I358" s="143"/>
      <c r="L358" s="33"/>
      <c r="M358" s="144"/>
      <c r="T358" s="54"/>
      <c r="AT358" s="18" t="s">
        <v>153</v>
      </c>
      <c r="AU358" s="18" t="s">
        <v>82</v>
      </c>
    </row>
    <row r="359" spans="2:65" s="1" customFormat="1" ht="16.5" customHeight="1">
      <c r="B359" s="33"/>
      <c r="C359" s="128" t="s">
        <v>543</v>
      </c>
      <c r="D359" s="128" t="s">
        <v>144</v>
      </c>
      <c r="E359" s="129" t="s">
        <v>544</v>
      </c>
      <c r="F359" s="130" t="s">
        <v>545</v>
      </c>
      <c r="G359" s="131" t="s">
        <v>172</v>
      </c>
      <c r="H359" s="132">
        <v>295.531</v>
      </c>
      <c r="I359" s="133"/>
      <c r="J359" s="134">
        <f>ROUND(I359*H359,2)</f>
        <v>0</v>
      </c>
      <c r="K359" s="130" t="s">
        <v>148</v>
      </c>
      <c r="L359" s="33"/>
      <c r="M359" s="135" t="s">
        <v>19</v>
      </c>
      <c r="N359" s="136" t="s">
        <v>43</v>
      </c>
      <c r="P359" s="137">
        <f>O359*H359</f>
        <v>0</v>
      </c>
      <c r="Q359" s="137">
        <v>0</v>
      </c>
      <c r="R359" s="137">
        <f>Q359*H359</f>
        <v>0</v>
      </c>
      <c r="S359" s="137">
        <v>0</v>
      </c>
      <c r="T359" s="138">
        <f>S359*H359</f>
        <v>0</v>
      </c>
      <c r="AR359" s="139" t="s">
        <v>149</v>
      </c>
      <c r="AT359" s="139" t="s">
        <v>144</v>
      </c>
      <c r="AU359" s="139" t="s">
        <v>82</v>
      </c>
      <c r="AY359" s="18" t="s">
        <v>141</v>
      </c>
      <c r="BE359" s="140">
        <f>IF(N359="základní",J359,0)</f>
        <v>0</v>
      </c>
      <c r="BF359" s="140">
        <f>IF(N359="snížená",J359,0)</f>
        <v>0</v>
      </c>
      <c r="BG359" s="140">
        <f>IF(N359="zákl. přenesená",J359,0)</f>
        <v>0</v>
      </c>
      <c r="BH359" s="140">
        <f>IF(N359="sníž. přenesená",J359,0)</f>
        <v>0</v>
      </c>
      <c r="BI359" s="140">
        <f>IF(N359="nulová",J359,0)</f>
        <v>0</v>
      </c>
      <c r="BJ359" s="18" t="s">
        <v>80</v>
      </c>
      <c r="BK359" s="140">
        <f>ROUND(I359*H359,2)</f>
        <v>0</v>
      </c>
      <c r="BL359" s="18" t="s">
        <v>149</v>
      </c>
      <c r="BM359" s="139" t="s">
        <v>546</v>
      </c>
    </row>
    <row r="360" spans="2:47" s="1" customFormat="1" ht="10.2">
      <c r="B360" s="33"/>
      <c r="D360" s="141" t="s">
        <v>151</v>
      </c>
      <c r="F360" s="142" t="s">
        <v>547</v>
      </c>
      <c r="I360" s="143"/>
      <c r="L360" s="33"/>
      <c r="M360" s="144"/>
      <c r="T360" s="54"/>
      <c r="AT360" s="18" t="s">
        <v>151</v>
      </c>
      <c r="AU360" s="18" t="s">
        <v>82</v>
      </c>
    </row>
    <row r="361" spans="2:47" s="1" customFormat="1" ht="10.2">
      <c r="B361" s="33"/>
      <c r="D361" s="145" t="s">
        <v>153</v>
      </c>
      <c r="F361" s="146" t="s">
        <v>548</v>
      </c>
      <c r="I361" s="143"/>
      <c r="L361" s="33"/>
      <c r="M361" s="144"/>
      <c r="T361" s="54"/>
      <c r="AT361" s="18" t="s">
        <v>153</v>
      </c>
      <c r="AU361" s="18" t="s">
        <v>82</v>
      </c>
    </row>
    <row r="362" spans="2:51" s="12" customFormat="1" ht="10.2">
      <c r="B362" s="147"/>
      <c r="D362" s="141" t="s">
        <v>155</v>
      </c>
      <c r="E362" s="148" t="s">
        <v>19</v>
      </c>
      <c r="F362" s="149" t="s">
        <v>549</v>
      </c>
      <c r="H362" s="150">
        <v>295.531</v>
      </c>
      <c r="I362" s="151"/>
      <c r="L362" s="147"/>
      <c r="M362" s="152"/>
      <c r="T362" s="153"/>
      <c r="AT362" s="148" t="s">
        <v>155</v>
      </c>
      <c r="AU362" s="148" t="s">
        <v>82</v>
      </c>
      <c r="AV362" s="12" t="s">
        <v>82</v>
      </c>
      <c r="AW362" s="12" t="s">
        <v>33</v>
      </c>
      <c r="AX362" s="12" t="s">
        <v>80</v>
      </c>
      <c r="AY362" s="148" t="s">
        <v>141</v>
      </c>
    </row>
    <row r="363" spans="2:65" s="1" customFormat="1" ht="24.15" customHeight="1">
      <c r="B363" s="33"/>
      <c r="C363" s="128" t="s">
        <v>550</v>
      </c>
      <c r="D363" s="128" t="s">
        <v>144</v>
      </c>
      <c r="E363" s="129" t="s">
        <v>551</v>
      </c>
      <c r="F363" s="130" t="s">
        <v>552</v>
      </c>
      <c r="G363" s="131" t="s">
        <v>172</v>
      </c>
      <c r="H363" s="132">
        <v>26597.79</v>
      </c>
      <c r="I363" s="133"/>
      <c r="J363" s="134">
        <f>ROUND(I363*H363,2)</f>
        <v>0</v>
      </c>
      <c r="K363" s="130" t="s">
        <v>148</v>
      </c>
      <c r="L363" s="33"/>
      <c r="M363" s="135" t="s">
        <v>19</v>
      </c>
      <c r="N363" s="136" t="s">
        <v>43</v>
      </c>
      <c r="P363" s="137">
        <f>O363*H363</f>
        <v>0</v>
      </c>
      <c r="Q363" s="137">
        <v>0</v>
      </c>
      <c r="R363" s="137">
        <f>Q363*H363</f>
        <v>0</v>
      </c>
      <c r="S363" s="137">
        <v>0</v>
      </c>
      <c r="T363" s="138">
        <f>S363*H363</f>
        <v>0</v>
      </c>
      <c r="AR363" s="139" t="s">
        <v>149</v>
      </c>
      <c r="AT363" s="139" t="s">
        <v>144</v>
      </c>
      <c r="AU363" s="139" t="s">
        <v>82</v>
      </c>
      <c r="AY363" s="18" t="s">
        <v>141</v>
      </c>
      <c r="BE363" s="140">
        <f>IF(N363="základní",J363,0)</f>
        <v>0</v>
      </c>
      <c r="BF363" s="140">
        <f>IF(N363="snížená",J363,0)</f>
        <v>0</v>
      </c>
      <c r="BG363" s="140">
        <f>IF(N363="zákl. přenesená",J363,0)</f>
        <v>0</v>
      </c>
      <c r="BH363" s="140">
        <f>IF(N363="sníž. přenesená",J363,0)</f>
        <v>0</v>
      </c>
      <c r="BI363" s="140">
        <f>IF(N363="nulová",J363,0)</f>
        <v>0</v>
      </c>
      <c r="BJ363" s="18" t="s">
        <v>80</v>
      </c>
      <c r="BK363" s="140">
        <f>ROUND(I363*H363,2)</f>
        <v>0</v>
      </c>
      <c r="BL363" s="18" t="s">
        <v>149</v>
      </c>
      <c r="BM363" s="139" t="s">
        <v>553</v>
      </c>
    </row>
    <row r="364" spans="2:47" s="1" customFormat="1" ht="19.2">
      <c r="B364" s="33"/>
      <c r="D364" s="141" t="s">
        <v>151</v>
      </c>
      <c r="F364" s="142" t="s">
        <v>554</v>
      </c>
      <c r="I364" s="143"/>
      <c r="L364" s="33"/>
      <c r="M364" s="144"/>
      <c r="T364" s="54"/>
      <c r="AT364" s="18" t="s">
        <v>151</v>
      </c>
      <c r="AU364" s="18" t="s">
        <v>82</v>
      </c>
    </row>
    <row r="365" spans="2:47" s="1" customFormat="1" ht="10.2">
      <c r="B365" s="33"/>
      <c r="D365" s="145" t="s">
        <v>153</v>
      </c>
      <c r="F365" s="146" t="s">
        <v>555</v>
      </c>
      <c r="I365" s="143"/>
      <c r="L365" s="33"/>
      <c r="M365" s="144"/>
      <c r="T365" s="54"/>
      <c r="AT365" s="18" t="s">
        <v>153</v>
      </c>
      <c r="AU365" s="18" t="s">
        <v>82</v>
      </c>
    </row>
    <row r="366" spans="2:51" s="12" customFormat="1" ht="10.2">
      <c r="B366" s="147"/>
      <c r="D366" s="141" t="s">
        <v>155</v>
      </c>
      <c r="E366" s="148" t="s">
        <v>19</v>
      </c>
      <c r="F366" s="149" t="s">
        <v>556</v>
      </c>
      <c r="H366" s="150">
        <v>26597.79</v>
      </c>
      <c r="I366" s="151"/>
      <c r="L366" s="147"/>
      <c r="M366" s="152"/>
      <c r="T366" s="153"/>
      <c r="AT366" s="148" t="s">
        <v>155</v>
      </c>
      <c r="AU366" s="148" t="s">
        <v>82</v>
      </c>
      <c r="AV366" s="12" t="s">
        <v>82</v>
      </c>
      <c r="AW366" s="12" t="s">
        <v>33</v>
      </c>
      <c r="AX366" s="12" t="s">
        <v>80</v>
      </c>
      <c r="AY366" s="148" t="s">
        <v>141</v>
      </c>
    </row>
    <row r="367" spans="2:65" s="1" customFormat="1" ht="24.15" customHeight="1">
      <c r="B367" s="33"/>
      <c r="C367" s="128" t="s">
        <v>557</v>
      </c>
      <c r="D367" s="128" t="s">
        <v>144</v>
      </c>
      <c r="E367" s="129" t="s">
        <v>558</v>
      </c>
      <c r="F367" s="130" t="s">
        <v>559</v>
      </c>
      <c r="G367" s="131" t="s">
        <v>517</v>
      </c>
      <c r="H367" s="132">
        <v>1</v>
      </c>
      <c r="I367" s="133"/>
      <c r="J367" s="134">
        <f>ROUND(I367*H367,2)</f>
        <v>0</v>
      </c>
      <c r="K367" s="130" t="s">
        <v>148</v>
      </c>
      <c r="L367" s="33"/>
      <c r="M367" s="135" t="s">
        <v>19</v>
      </c>
      <c r="N367" s="136" t="s">
        <v>43</v>
      </c>
      <c r="P367" s="137">
        <f>O367*H367</f>
        <v>0</v>
      </c>
      <c r="Q367" s="137">
        <v>0</v>
      </c>
      <c r="R367" s="137">
        <f>Q367*H367</f>
        <v>0</v>
      </c>
      <c r="S367" s="137">
        <v>0</v>
      </c>
      <c r="T367" s="138">
        <f>S367*H367</f>
        <v>0</v>
      </c>
      <c r="AR367" s="139" t="s">
        <v>149</v>
      </c>
      <c r="AT367" s="139" t="s">
        <v>144</v>
      </c>
      <c r="AU367" s="139" t="s">
        <v>82</v>
      </c>
      <c r="AY367" s="18" t="s">
        <v>141</v>
      </c>
      <c r="BE367" s="140">
        <f>IF(N367="základní",J367,0)</f>
        <v>0</v>
      </c>
      <c r="BF367" s="140">
        <f>IF(N367="snížená",J367,0)</f>
        <v>0</v>
      </c>
      <c r="BG367" s="140">
        <f>IF(N367="zákl. přenesená",J367,0)</f>
        <v>0</v>
      </c>
      <c r="BH367" s="140">
        <f>IF(N367="sníž. přenesená",J367,0)</f>
        <v>0</v>
      </c>
      <c r="BI367" s="140">
        <f>IF(N367="nulová",J367,0)</f>
        <v>0</v>
      </c>
      <c r="BJ367" s="18" t="s">
        <v>80</v>
      </c>
      <c r="BK367" s="140">
        <f>ROUND(I367*H367,2)</f>
        <v>0</v>
      </c>
      <c r="BL367" s="18" t="s">
        <v>149</v>
      </c>
      <c r="BM367" s="139" t="s">
        <v>560</v>
      </c>
    </row>
    <row r="368" spans="2:47" s="1" customFormat="1" ht="19.2">
      <c r="B368" s="33"/>
      <c r="D368" s="141" t="s">
        <v>151</v>
      </c>
      <c r="F368" s="142" t="s">
        <v>561</v>
      </c>
      <c r="I368" s="143"/>
      <c r="L368" s="33"/>
      <c r="M368" s="144"/>
      <c r="T368" s="54"/>
      <c r="AT368" s="18" t="s">
        <v>151</v>
      </c>
      <c r="AU368" s="18" t="s">
        <v>82</v>
      </c>
    </row>
    <row r="369" spans="2:47" s="1" customFormat="1" ht="10.2">
      <c r="B369" s="33"/>
      <c r="D369" s="145" t="s">
        <v>153</v>
      </c>
      <c r="F369" s="146" t="s">
        <v>562</v>
      </c>
      <c r="I369" s="143"/>
      <c r="L369" s="33"/>
      <c r="M369" s="144"/>
      <c r="T369" s="54"/>
      <c r="AT369" s="18" t="s">
        <v>153</v>
      </c>
      <c r="AU369" s="18" t="s">
        <v>82</v>
      </c>
    </row>
    <row r="370" spans="2:65" s="1" customFormat="1" ht="21.75" customHeight="1">
      <c r="B370" s="33"/>
      <c r="C370" s="128" t="s">
        <v>563</v>
      </c>
      <c r="D370" s="128" t="s">
        <v>144</v>
      </c>
      <c r="E370" s="129" t="s">
        <v>564</v>
      </c>
      <c r="F370" s="130" t="s">
        <v>565</v>
      </c>
      <c r="G370" s="131" t="s">
        <v>172</v>
      </c>
      <c r="H370" s="132">
        <v>295.531</v>
      </c>
      <c r="I370" s="133"/>
      <c r="J370" s="134">
        <f>ROUND(I370*H370,2)</f>
        <v>0</v>
      </c>
      <c r="K370" s="130" t="s">
        <v>148</v>
      </c>
      <c r="L370" s="33"/>
      <c r="M370" s="135" t="s">
        <v>19</v>
      </c>
      <c r="N370" s="136" t="s">
        <v>43</v>
      </c>
      <c r="P370" s="137">
        <f>O370*H370</f>
        <v>0</v>
      </c>
      <c r="Q370" s="137">
        <v>0</v>
      </c>
      <c r="R370" s="137">
        <f>Q370*H370</f>
        <v>0</v>
      </c>
      <c r="S370" s="137">
        <v>0</v>
      </c>
      <c r="T370" s="138">
        <f>S370*H370</f>
        <v>0</v>
      </c>
      <c r="AR370" s="139" t="s">
        <v>149</v>
      </c>
      <c r="AT370" s="139" t="s">
        <v>144</v>
      </c>
      <c r="AU370" s="139" t="s">
        <v>82</v>
      </c>
      <c r="AY370" s="18" t="s">
        <v>141</v>
      </c>
      <c r="BE370" s="140">
        <f>IF(N370="základní",J370,0)</f>
        <v>0</v>
      </c>
      <c r="BF370" s="140">
        <f>IF(N370="snížená",J370,0)</f>
        <v>0</v>
      </c>
      <c r="BG370" s="140">
        <f>IF(N370="zákl. přenesená",J370,0)</f>
        <v>0</v>
      </c>
      <c r="BH370" s="140">
        <f>IF(N370="sníž. přenesená",J370,0)</f>
        <v>0</v>
      </c>
      <c r="BI370" s="140">
        <f>IF(N370="nulová",J370,0)</f>
        <v>0</v>
      </c>
      <c r="BJ370" s="18" t="s">
        <v>80</v>
      </c>
      <c r="BK370" s="140">
        <f>ROUND(I370*H370,2)</f>
        <v>0</v>
      </c>
      <c r="BL370" s="18" t="s">
        <v>149</v>
      </c>
      <c r="BM370" s="139" t="s">
        <v>566</v>
      </c>
    </row>
    <row r="371" spans="2:47" s="1" customFormat="1" ht="10.2">
      <c r="B371" s="33"/>
      <c r="D371" s="141" t="s">
        <v>151</v>
      </c>
      <c r="F371" s="142" t="s">
        <v>567</v>
      </c>
      <c r="I371" s="143"/>
      <c r="L371" s="33"/>
      <c r="M371" s="144"/>
      <c r="T371" s="54"/>
      <c r="AT371" s="18" t="s">
        <v>151</v>
      </c>
      <c r="AU371" s="18" t="s">
        <v>82</v>
      </c>
    </row>
    <row r="372" spans="2:47" s="1" customFormat="1" ht="10.2">
      <c r="B372" s="33"/>
      <c r="D372" s="145" t="s">
        <v>153</v>
      </c>
      <c r="F372" s="146" t="s">
        <v>568</v>
      </c>
      <c r="I372" s="143"/>
      <c r="L372" s="33"/>
      <c r="M372" s="144"/>
      <c r="T372" s="54"/>
      <c r="AT372" s="18" t="s">
        <v>153</v>
      </c>
      <c r="AU372" s="18" t="s">
        <v>82</v>
      </c>
    </row>
    <row r="373" spans="2:65" s="1" customFormat="1" ht="16.5" customHeight="1">
      <c r="B373" s="33"/>
      <c r="C373" s="128" t="s">
        <v>569</v>
      </c>
      <c r="D373" s="128" t="s">
        <v>144</v>
      </c>
      <c r="E373" s="129" t="s">
        <v>570</v>
      </c>
      <c r="F373" s="130" t="s">
        <v>571</v>
      </c>
      <c r="G373" s="131" t="s">
        <v>147</v>
      </c>
      <c r="H373" s="132">
        <v>119.723</v>
      </c>
      <c r="I373" s="133"/>
      <c r="J373" s="134">
        <f>ROUND(I373*H373,2)</f>
        <v>0</v>
      </c>
      <c r="K373" s="130" t="s">
        <v>148</v>
      </c>
      <c r="L373" s="33"/>
      <c r="M373" s="135" t="s">
        <v>19</v>
      </c>
      <c r="N373" s="136" t="s">
        <v>43</v>
      </c>
      <c r="P373" s="137">
        <f>O373*H373</f>
        <v>0</v>
      </c>
      <c r="Q373" s="137">
        <v>0</v>
      </c>
      <c r="R373" s="137">
        <f>Q373*H373</f>
        <v>0</v>
      </c>
      <c r="S373" s="137">
        <v>0</v>
      </c>
      <c r="T373" s="138">
        <f>S373*H373</f>
        <v>0</v>
      </c>
      <c r="AR373" s="139" t="s">
        <v>149</v>
      </c>
      <c r="AT373" s="139" t="s">
        <v>144</v>
      </c>
      <c r="AU373" s="139" t="s">
        <v>82</v>
      </c>
      <c r="AY373" s="18" t="s">
        <v>141</v>
      </c>
      <c r="BE373" s="140">
        <f>IF(N373="základní",J373,0)</f>
        <v>0</v>
      </c>
      <c r="BF373" s="140">
        <f>IF(N373="snížená",J373,0)</f>
        <v>0</v>
      </c>
      <c r="BG373" s="140">
        <f>IF(N373="zákl. přenesená",J373,0)</f>
        <v>0</v>
      </c>
      <c r="BH373" s="140">
        <f>IF(N373="sníž. přenesená",J373,0)</f>
        <v>0</v>
      </c>
      <c r="BI373" s="140">
        <f>IF(N373="nulová",J373,0)</f>
        <v>0</v>
      </c>
      <c r="BJ373" s="18" t="s">
        <v>80</v>
      </c>
      <c r="BK373" s="140">
        <f>ROUND(I373*H373,2)</f>
        <v>0</v>
      </c>
      <c r="BL373" s="18" t="s">
        <v>149</v>
      </c>
      <c r="BM373" s="139" t="s">
        <v>572</v>
      </c>
    </row>
    <row r="374" spans="2:47" s="1" customFormat="1" ht="10.2">
      <c r="B374" s="33"/>
      <c r="D374" s="141" t="s">
        <v>151</v>
      </c>
      <c r="F374" s="142" t="s">
        <v>573</v>
      </c>
      <c r="I374" s="143"/>
      <c r="L374" s="33"/>
      <c r="M374" s="144"/>
      <c r="T374" s="54"/>
      <c r="AT374" s="18" t="s">
        <v>151</v>
      </c>
      <c r="AU374" s="18" t="s">
        <v>82</v>
      </c>
    </row>
    <row r="375" spans="2:47" s="1" customFormat="1" ht="10.2">
      <c r="B375" s="33"/>
      <c r="D375" s="145" t="s">
        <v>153</v>
      </c>
      <c r="F375" s="146" t="s">
        <v>574</v>
      </c>
      <c r="I375" s="143"/>
      <c r="L375" s="33"/>
      <c r="M375" s="144"/>
      <c r="T375" s="54"/>
      <c r="AT375" s="18" t="s">
        <v>153</v>
      </c>
      <c r="AU375" s="18" t="s">
        <v>82</v>
      </c>
    </row>
    <row r="376" spans="2:51" s="12" customFormat="1" ht="10.2">
      <c r="B376" s="147"/>
      <c r="D376" s="141" t="s">
        <v>155</v>
      </c>
      <c r="E376" s="148" t="s">
        <v>19</v>
      </c>
      <c r="F376" s="149" t="s">
        <v>529</v>
      </c>
      <c r="H376" s="150">
        <v>119.723</v>
      </c>
      <c r="I376" s="151"/>
      <c r="L376" s="147"/>
      <c r="M376" s="152"/>
      <c r="T376" s="153"/>
      <c r="AT376" s="148" t="s">
        <v>155</v>
      </c>
      <c r="AU376" s="148" t="s">
        <v>82</v>
      </c>
      <c r="AV376" s="12" t="s">
        <v>82</v>
      </c>
      <c r="AW376" s="12" t="s">
        <v>33</v>
      </c>
      <c r="AX376" s="12" t="s">
        <v>80</v>
      </c>
      <c r="AY376" s="148" t="s">
        <v>141</v>
      </c>
    </row>
    <row r="377" spans="2:65" s="1" customFormat="1" ht="16.5" customHeight="1">
      <c r="B377" s="33"/>
      <c r="C377" s="128" t="s">
        <v>575</v>
      </c>
      <c r="D377" s="128" t="s">
        <v>144</v>
      </c>
      <c r="E377" s="129" t="s">
        <v>576</v>
      </c>
      <c r="F377" s="130" t="s">
        <v>577</v>
      </c>
      <c r="G377" s="131" t="s">
        <v>147</v>
      </c>
      <c r="H377" s="132">
        <v>10775.07</v>
      </c>
      <c r="I377" s="133"/>
      <c r="J377" s="134">
        <f>ROUND(I377*H377,2)</f>
        <v>0</v>
      </c>
      <c r="K377" s="130" t="s">
        <v>148</v>
      </c>
      <c r="L377" s="33"/>
      <c r="M377" s="135" t="s">
        <v>19</v>
      </c>
      <c r="N377" s="136" t="s">
        <v>43</v>
      </c>
      <c r="P377" s="137">
        <f>O377*H377</f>
        <v>0</v>
      </c>
      <c r="Q377" s="137">
        <v>0</v>
      </c>
      <c r="R377" s="137">
        <f>Q377*H377</f>
        <v>0</v>
      </c>
      <c r="S377" s="137">
        <v>0</v>
      </c>
      <c r="T377" s="138">
        <f>S377*H377</f>
        <v>0</v>
      </c>
      <c r="AR377" s="139" t="s">
        <v>149</v>
      </c>
      <c r="AT377" s="139" t="s">
        <v>144</v>
      </c>
      <c r="AU377" s="139" t="s">
        <v>82</v>
      </c>
      <c r="AY377" s="18" t="s">
        <v>141</v>
      </c>
      <c r="BE377" s="140">
        <f>IF(N377="základní",J377,0)</f>
        <v>0</v>
      </c>
      <c r="BF377" s="140">
        <f>IF(N377="snížená",J377,0)</f>
        <v>0</v>
      </c>
      <c r="BG377" s="140">
        <f>IF(N377="zákl. přenesená",J377,0)</f>
        <v>0</v>
      </c>
      <c r="BH377" s="140">
        <f>IF(N377="sníž. přenesená",J377,0)</f>
        <v>0</v>
      </c>
      <c r="BI377" s="140">
        <f>IF(N377="nulová",J377,0)</f>
        <v>0</v>
      </c>
      <c r="BJ377" s="18" t="s">
        <v>80</v>
      </c>
      <c r="BK377" s="140">
        <f>ROUND(I377*H377,2)</f>
        <v>0</v>
      </c>
      <c r="BL377" s="18" t="s">
        <v>149</v>
      </c>
      <c r="BM377" s="139" t="s">
        <v>578</v>
      </c>
    </row>
    <row r="378" spans="2:47" s="1" customFormat="1" ht="10.2">
      <c r="B378" s="33"/>
      <c r="D378" s="141" t="s">
        <v>151</v>
      </c>
      <c r="F378" s="142" t="s">
        <v>579</v>
      </c>
      <c r="I378" s="143"/>
      <c r="L378" s="33"/>
      <c r="M378" s="144"/>
      <c r="T378" s="54"/>
      <c r="AT378" s="18" t="s">
        <v>151</v>
      </c>
      <c r="AU378" s="18" t="s">
        <v>82</v>
      </c>
    </row>
    <row r="379" spans="2:47" s="1" customFormat="1" ht="10.2">
      <c r="B379" s="33"/>
      <c r="D379" s="145" t="s">
        <v>153</v>
      </c>
      <c r="F379" s="146" t="s">
        <v>580</v>
      </c>
      <c r="I379" s="143"/>
      <c r="L379" s="33"/>
      <c r="M379" s="144"/>
      <c r="T379" s="54"/>
      <c r="AT379" s="18" t="s">
        <v>153</v>
      </c>
      <c r="AU379" s="18" t="s">
        <v>82</v>
      </c>
    </row>
    <row r="380" spans="2:51" s="12" customFormat="1" ht="10.2">
      <c r="B380" s="147"/>
      <c r="D380" s="141" t="s">
        <v>155</v>
      </c>
      <c r="E380" s="148" t="s">
        <v>19</v>
      </c>
      <c r="F380" s="149" t="s">
        <v>581</v>
      </c>
      <c r="H380" s="150">
        <v>10775.07</v>
      </c>
      <c r="I380" s="151"/>
      <c r="L380" s="147"/>
      <c r="M380" s="152"/>
      <c r="T380" s="153"/>
      <c r="AT380" s="148" t="s">
        <v>155</v>
      </c>
      <c r="AU380" s="148" t="s">
        <v>82</v>
      </c>
      <c r="AV380" s="12" t="s">
        <v>82</v>
      </c>
      <c r="AW380" s="12" t="s">
        <v>33</v>
      </c>
      <c r="AX380" s="12" t="s">
        <v>80</v>
      </c>
      <c r="AY380" s="148" t="s">
        <v>141</v>
      </c>
    </row>
    <row r="381" spans="2:65" s="1" customFormat="1" ht="16.5" customHeight="1">
      <c r="B381" s="33"/>
      <c r="C381" s="128" t="s">
        <v>306</v>
      </c>
      <c r="D381" s="128" t="s">
        <v>144</v>
      </c>
      <c r="E381" s="129" t="s">
        <v>582</v>
      </c>
      <c r="F381" s="130" t="s">
        <v>583</v>
      </c>
      <c r="G381" s="131" t="s">
        <v>147</v>
      </c>
      <c r="H381" s="132">
        <v>119.723</v>
      </c>
      <c r="I381" s="133"/>
      <c r="J381" s="134">
        <f>ROUND(I381*H381,2)</f>
        <v>0</v>
      </c>
      <c r="K381" s="130" t="s">
        <v>148</v>
      </c>
      <c r="L381" s="33"/>
      <c r="M381" s="135" t="s">
        <v>19</v>
      </c>
      <c r="N381" s="136" t="s">
        <v>43</v>
      </c>
      <c r="P381" s="137">
        <f>O381*H381</f>
        <v>0</v>
      </c>
      <c r="Q381" s="137">
        <v>0</v>
      </c>
      <c r="R381" s="137">
        <f>Q381*H381</f>
        <v>0</v>
      </c>
      <c r="S381" s="137">
        <v>0</v>
      </c>
      <c r="T381" s="138">
        <f>S381*H381</f>
        <v>0</v>
      </c>
      <c r="AR381" s="139" t="s">
        <v>149</v>
      </c>
      <c r="AT381" s="139" t="s">
        <v>144</v>
      </c>
      <c r="AU381" s="139" t="s">
        <v>82</v>
      </c>
      <c r="AY381" s="18" t="s">
        <v>141</v>
      </c>
      <c r="BE381" s="140">
        <f>IF(N381="základní",J381,0)</f>
        <v>0</v>
      </c>
      <c r="BF381" s="140">
        <f>IF(N381="snížená",J381,0)</f>
        <v>0</v>
      </c>
      <c r="BG381" s="140">
        <f>IF(N381="zákl. přenesená",J381,0)</f>
        <v>0</v>
      </c>
      <c r="BH381" s="140">
        <f>IF(N381="sníž. přenesená",J381,0)</f>
        <v>0</v>
      </c>
      <c r="BI381" s="140">
        <f>IF(N381="nulová",J381,0)</f>
        <v>0</v>
      </c>
      <c r="BJ381" s="18" t="s">
        <v>80</v>
      </c>
      <c r="BK381" s="140">
        <f>ROUND(I381*H381,2)</f>
        <v>0</v>
      </c>
      <c r="BL381" s="18" t="s">
        <v>149</v>
      </c>
      <c r="BM381" s="139" t="s">
        <v>584</v>
      </c>
    </row>
    <row r="382" spans="2:47" s="1" customFormat="1" ht="10.2">
      <c r="B382" s="33"/>
      <c r="D382" s="141" t="s">
        <v>151</v>
      </c>
      <c r="F382" s="142" t="s">
        <v>585</v>
      </c>
      <c r="I382" s="143"/>
      <c r="L382" s="33"/>
      <c r="M382" s="144"/>
      <c r="T382" s="54"/>
      <c r="AT382" s="18" t="s">
        <v>151</v>
      </c>
      <c r="AU382" s="18" t="s">
        <v>82</v>
      </c>
    </row>
    <row r="383" spans="2:47" s="1" customFormat="1" ht="10.2">
      <c r="B383" s="33"/>
      <c r="D383" s="145" t="s">
        <v>153</v>
      </c>
      <c r="F383" s="146" t="s">
        <v>586</v>
      </c>
      <c r="I383" s="143"/>
      <c r="L383" s="33"/>
      <c r="M383" s="144"/>
      <c r="T383" s="54"/>
      <c r="AT383" s="18" t="s">
        <v>153</v>
      </c>
      <c r="AU383" s="18" t="s">
        <v>82</v>
      </c>
    </row>
    <row r="384" spans="2:65" s="1" customFormat="1" ht="21.75" customHeight="1">
      <c r="B384" s="33"/>
      <c r="C384" s="128" t="s">
        <v>397</v>
      </c>
      <c r="D384" s="128" t="s">
        <v>144</v>
      </c>
      <c r="E384" s="129" t="s">
        <v>587</v>
      </c>
      <c r="F384" s="130" t="s">
        <v>588</v>
      </c>
      <c r="G384" s="131" t="s">
        <v>147</v>
      </c>
      <c r="H384" s="132">
        <v>56.59</v>
      </c>
      <c r="I384" s="133"/>
      <c r="J384" s="134">
        <f>ROUND(I384*H384,2)</f>
        <v>0</v>
      </c>
      <c r="K384" s="130" t="s">
        <v>148</v>
      </c>
      <c r="L384" s="33"/>
      <c r="M384" s="135" t="s">
        <v>19</v>
      </c>
      <c r="N384" s="136" t="s">
        <v>43</v>
      </c>
      <c r="P384" s="137">
        <f>O384*H384</f>
        <v>0</v>
      </c>
      <c r="Q384" s="137">
        <v>0.00013</v>
      </c>
      <c r="R384" s="137">
        <f>Q384*H384</f>
        <v>0.0073567</v>
      </c>
      <c r="S384" s="137">
        <v>0</v>
      </c>
      <c r="T384" s="138">
        <f>S384*H384</f>
        <v>0</v>
      </c>
      <c r="AR384" s="139" t="s">
        <v>149</v>
      </c>
      <c r="AT384" s="139" t="s">
        <v>144</v>
      </c>
      <c r="AU384" s="139" t="s">
        <v>82</v>
      </c>
      <c r="AY384" s="18" t="s">
        <v>141</v>
      </c>
      <c r="BE384" s="140">
        <f>IF(N384="základní",J384,0)</f>
        <v>0</v>
      </c>
      <c r="BF384" s="140">
        <f>IF(N384="snížená",J384,0)</f>
        <v>0</v>
      </c>
      <c r="BG384" s="140">
        <f>IF(N384="zákl. přenesená",J384,0)</f>
        <v>0</v>
      </c>
      <c r="BH384" s="140">
        <f>IF(N384="sníž. přenesená",J384,0)</f>
        <v>0</v>
      </c>
      <c r="BI384" s="140">
        <f>IF(N384="nulová",J384,0)</f>
        <v>0</v>
      </c>
      <c r="BJ384" s="18" t="s">
        <v>80</v>
      </c>
      <c r="BK384" s="140">
        <f>ROUND(I384*H384,2)</f>
        <v>0</v>
      </c>
      <c r="BL384" s="18" t="s">
        <v>149</v>
      </c>
      <c r="BM384" s="139" t="s">
        <v>589</v>
      </c>
    </row>
    <row r="385" spans="2:47" s="1" customFormat="1" ht="10.2">
      <c r="B385" s="33"/>
      <c r="D385" s="141" t="s">
        <v>151</v>
      </c>
      <c r="F385" s="142" t="s">
        <v>590</v>
      </c>
      <c r="I385" s="143"/>
      <c r="L385" s="33"/>
      <c r="M385" s="144"/>
      <c r="T385" s="54"/>
      <c r="AT385" s="18" t="s">
        <v>151</v>
      </c>
      <c r="AU385" s="18" t="s">
        <v>82</v>
      </c>
    </row>
    <row r="386" spans="2:47" s="1" customFormat="1" ht="10.2">
      <c r="B386" s="33"/>
      <c r="D386" s="145" t="s">
        <v>153</v>
      </c>
      <c r="F386" s="146" t="s">
        <v>591</v>
      </c>
      <c r="I386" s="143"/>
      <c r="L386" s="33"/>
      <c r="M386" s="144"/>
      <c r="T386" s="54"/>
      <c r="AT386" s="18" t="s">
        <v>153</v>
      </c>
      <c r="AU386" s="18" t="s">
        <v>82</v>
      </c>
    </row>
    <row r="387" spans="2:51" s="12" customFormat="1" ht="10.2">
      <c r="B387" s="147"/>
      <c r="D387" s="141" t="s">
        <v>155</v>
      </c>
      <c r="E387" s="148" t="s">
        <v>19</v>
      </c>
      <c r="F387" s="149" t="s">
        <v>592</v>
      </c>
      <c r="H387" s="150">
        <v>56.59</v>
      </c>
      <c r="I387" s="151"/>
      <c r="L387" s="147"/>
      <c r="M387" s="152"/>
      <c r="T387" s="153"/>
      <c r="AT387" s="148" t="s">
        <v>155</v>
      </c>
      <c r="AU387" s="148" t="s">
        <v>82</v>
      </c>
      <c r="AV387" s="12" t="s">
        <v>82</v>
      </c>
      <c r="AW387" s="12" t="s">
        <v>33</v>
      </c>
      <c r="AX387" s="12" t="s">
        <v>72</v>
      </c>
      <c r="AY387" s="148" t="s">
        <v>141</v>
      </c>
    </row>
    <row r="388" spans="2:51" s="14" customFormat="1" ht="10.2">
      <c r="B388" s="161"/>
      <c r="D388" s="141" t="s">
        <v>155</v>
      </c>
      <c r="E388" s="162" t="s">
        <v>19</v>
      </c>
      <c r="F388" s="163" t="s">
        <v>593</v>
      </c>
      <c r="H388" s="162" t="s">
        <v>19</v>
      </c>
      <c r="I388" s="164"/>
      <c r="L388" s="161"/>
      <c r="M388" s="165"/>
      <c r="T388" s="166"/>
      <c r="AT388" s="162" t="s">
        <v>155</v>
      </c>
      <c r="AU388" s="162" t="s">
        <v>82</v>
      </c>
      <c r="AV388" s="14" t="s">
        <v>80</v>
      </c>
      <c r="AW388" s="14" t="s">
        <v>33</v>
      </c>
      <c r="AX388" s="14" t="s">
        <v>72</v>
      </c>
      <c r="AY388" s="162" t="s">
        <v>141</v>
      </c>
    </row>
    <row r="389" spans="2:51" s="13" customFormat="1" ht="10.2">
      <c r="B389" s="154"/>
      <c r="D389" s="141" t="s">
        <v>155</v>
      </c>
      <c r="E389" s="155" t="s">
        <v>19</v>
      </c>
      <c r="F389" s="156" t="s">
        <v>158</v>
      </c>
      <c r="H389" s="157">
        <v>56.59</v>
      </c>
      <c r="I389" s="158"/>
      <c r="L389" s="154"/>
      <c r="M389" s="159"/>
      <c r="T389" s="160"/>
      <c r="AT389" s="155" t="s">
        <v>155</v>
      </c>
      <c r="AU389" s="155" t="s">
        <v>82</v>
      </c>
      <c r="AV389" s="13" t="s">
        <v>149</v>
      </c>
      <c r="AW389" s="13" t="s">
        <v>33</v>
      </c>
      <c r="AX389" s="13" t="s">
        <v>80</v>
      </c>
      <c r="AY389" s="155" t="s">
        <v>141</v>
      </c>
    </row>
    <row r="390" spans="2:65" s="1" customFormat="1" ht="16.5" customHeight="1">
      <c r="B390" s="33"/>
      <c r="C390" s="128" t="s">
        <v>462</v>
      </c>
      <c r="D390" s="128" t="s">
        <v>144</v>
      </c>
      <c r="E390" s="129" t="s">
        <v>594</v>
      </c>
      <c r="F390" s="130" t="s">
        <v>595</v>
      </c>
      <c r="G390" s="131" t="s">
        <v>445</v>
      </c>
      <c r="H390" s="132">
        <v>3</v>
      </c>
      <c r="I390" s="133"/>
      <c r="J390" s="134">
        <f>ROUND(I390*H390,2)</f>
        <v>0</v>
      </c>
      <c r="K390" s="130" t="s">
        <v>148</v>
      </c>
      <c r="L390" s="33"/>
      <c r="M390" s="135" t="s">
        <v>19</v>
      </c>
      <c r="N390" s="136" t="s">
        <v>43</v>
      </c>
      <c r="P390" s="137">
        <f>O390*H390</f>
        <v>0</v>
      </c>
      <c r="Q390" s="137">
        <v>0</v>
      </c>
      <c r="R390" s="137">
        <f>Q390*H390</f>
        <v>0</v>
      </c>
      <c r="S390" s="137">
        <v>0</v>
      </c>
      <c r="T390" s="138">
        <f>S390*H390</f>
        <v>0</v>
      </c>
      <c r="AR390" s="139" t="s">
        <v>149</v>
      </c>
      <c r="AT390" s="139" t="s">
        <v>144</v>
      </c>
      <c r="AU390" s="139" t="s">
        <v>82</v>
      </c>
      <c r="AY390" s="18" t="s">
        <v>141</v>
      </c>
      <c r="BE390" s="140">
        <f>IF(N390="základní",J390,0)</f>
        <v>0</v>
      </c>
      <c r="BF390" s="140">
        <f>IF(N390="snížená",J390,0)</f>
        <v>0</v>
      </c>
      <c r="BG390" s="140">
        <f>IF(N390="zákl. přenesená",J390,0)</f>
        <v>0</v>
      </c>
      <c r="BH390" s="140">
        <f>IF(N390="sníž. přenesená",J390,0)</f>
        <v>0</v>
      </c>
      <c r="BI390" s="140">
        <f>IF(N390="nulová",J390,0)</f>
        <v>0</v>
      </c>
      <c r="BJ390" s="18" t="s">
        <v>80</v>
      </c>
      <c r="BK390" s="140">
        <f>ROUND(I390*H390,2)</f>
        <v>0</v>
      </c>
      <c r="BL390" s="18" t="s">
        <v>149</v>
      </c>
      <c r="BM390" s="139" t="s">
        <v>596</v>
      </c>
    </row>
    <row r="391" spans="2:47" s="1" customFormat="1" ht="10.2">
      <c r="B391" s="33"/>
      <c r="D391" s="141" t="s">
        <v>151</v>
      </c>
      <c r="F391" s="142" t="s">
        <v>597</v>
      </c>
      <c r="I391" s="143"/>
      <c r="L391" s="33"/>
      <c r="M391" s="144"/>
      <c r="T391" s="54"/>
      <c r="AT391" s="18" t="s">
        <v>151</v>
      </c>
      <c r="AU391" s="18" t="s">
        <v>82</v>
      </c>
    </row>
    <row r="392" spans="2:47" s="1" customFormat="1" ht="10.2">
      <c r="B392" s="33"/>
      <c r="D392" s="145" t="s">
        <v>153</v>
      </c>
      <c r="F392" s="146" t="s">
        <v>598</v>
      </c>
      <c r="I392" s="143"/>
      <c r="L392" s="33"/>
      <c r="M392" s="144"/>
      <c r="T392" s="54"/>
      <c r="AT392" s="18" t="s">
        <v>153</v>
      </c>
      <c r="AU392" s="18" t="s">
        <v>82</v>
      </c>
    </row>
    <row r="393" spans="2:51" s="12" customFormat="1" ht="10.2">
      <c r="B393" s="147"/>
      <c r="D393" s="141" t="s">
        <v>155</v>
      </c>
      <c r="E393" s="148" t="s">
        <v>19</v>
      </c>
      <c r="F393" s="149" t="s">
        <v>599</v>
      </c>
      <c r="H393" s="150">
        <v>3</v>
      </c>
      <c r="I393" s="151"/>
      <c r="L393" s="147"/>
      <c r="M393" s="152"/>
      <c r="T393" s="153"/>
      <c r="AT393" s="148" t="s">
        <v>155</v>
      </c>
      <c r="AU393" s="148" t="s">
        <v>82</v>
      </c>
      <c r="AV393" s="12" t="s">
        <v>82</v>
      </c>
      <c r="AW393" s="12" t="s">
        <v>33</v>
      </c>
      <c r="AX393" s="12" t="s">
        <v>80</v>
      </c>
      <c r="AY393" s="148" t="s">
        <v>141</v>
      </c>
    </row>
    <row r="394" spans="2:65" s="1" customFormat="1" ht="16.5" customHeight="1">
      <c r="B394" s="33"/>
      <c r="C394" s="128" t="s">
        <v>600</v>
      </c>
      <c r="D394" s="128" t="s">
        <v>144</v>
      </c>
      <c r="E394" s="129" t="s">
        <v>601</v>
      </c>
      <c r="F394" s="130" t="s">
        <v>602</v>
      </c>
      <c r="G394" s="131" t="s">
        <v>445</v>
      </c>
      <c r="H394" s="132">
        <v>270</v>
      </c>
      <c r="I394" s="133"/>
      <c r="J394" s="134">
        <f>ROUND(I394*H394,2)</f>
        <v>0</v>
      </c>
      <c r="K394" s="130" t="s">
        <v>148</v>
      </c>
      <c r="L394" s="33"/>
      <c r="M394" s="135" t="s">
        <v>19</v>
      </c>
      <c r="N394" s="136" t="s">
        <v>43</v>
      </c>
      <c r="P394" s="137">
        <f>O394*H394</f>
        <v>0</v>
      </c>
      <c r="Q394" s="137">
        <v>0</v>
      </c>
      <c r="R394" s="137">
        <f>Q394*H394</f>
        <v>0</v>
      </c>
      <c r="S394" s="137">
        <v>0</v>
      </c>
      <c r="T394" s="138">
        <f>S394*H394</f>
        <v>0</v>
      </c>
      <c r="AR394" s="139" t="s">
        <v>149</v>
      </c>
      <c r="AT394" s="139" t="s">
        <v>144</v>
      </c>
      <c r="AU394" s="139" t="s">
        <v>82</v>
      </c>
      <c r="AY394" s="18" t="s">
        <v>141</v>
      </c>
      <c r="BE394" s="140">
        <f>IF(N394="základní",J394,0)</f>
        <v>0</v>
      </c>
      <c r="BF394" s="140">
        <f>IF(N394="snížená",J394,0)</f>
        <v>0</v>
      </c>
      <c r="BG394" s="140">
        <f>IF(N394="zákl. přenesená",J394,0)</f>
        <v>0</v>
      </c>
      <c r="BH394" s="140">
        <f>IF(N394="sníž. přenesená",J394,0)</f>
        <v>0</v>
      </c>
      <c r="BI394" s="140">
        <f>IF(N394="nulová",J394,0)</f>
        <v>0</v>
      </c>
      <c r="BJ394" s="18" t="s">
        <v>80</v>
      </c>
      <c r="BK394" s="140">
        <f>ROUND(I394*H394,2)</f>
        <v>0</v>
      </c>
      <c r="BL394" s="18" t="s">
        <v>149</v>
      </c>
      <c r="BM394" s="139" t="s">
        <v>603</v>
      </c>
    </row>
    <row r="395" spans="2:47" s="1" customFormat="1" ht="19.2">
      <c r="B395" s="33"/>
      <c r="D395" s="141" t="s">
        <v>151</v>
      </c>
      <c r="F395" s="142" t="s">
        <v>604</v>
      </c>
      <c r="I395" s="143"/>
      <c r="L395" s="33"/>
      <c r="M395" s="144"/>
      <c r="T395" s="54"/>
      <c r="AT395" s="18" t="s">
        <v>151</v>
      </c>
      <c r="AU395" s="18" t="s">
        <v>82</v>
      </c>
    </row>
    <row r="396" spans="2:47" s="1" customFormat="1" ht="10.2">
      <c r="B396" s="33"/>
      <c r="D396" s="145" t="s">
        <v>153</v>
      </c>
      <c r="F396" s="146" t="s">
        <v>605</v>
      </c>
      <c r="I396" s="143"/>
      <c r="L396" s="33"/>
      <c r="M396" s="144"/>
      <c r="T396" s="54"/>
      <c r="AT396" s="18" t="s">
        <v>153</v>
      </c>
      <c r="AU396" s="18" t="s">
        <v>82</v>
      </c>
    </row>
    <row r="397" spans="2:51" s="12" customFormat="1" ht="10.2">
      <c r="B397" s="147"/>
      <c r="D397" s="141" t="s">
        <v>155</v>
      </c>
      <c r="E397" s="148" t="s">
        <v>19</v>
      </c>
      <c r="F397" s="149" t="s">
        <v>606</v>
      </c>
      <c r="H397" s="150">
        <v>270</v>
      </c>
      <c r="I397" s="151"/>
      <c r="L397" s="147"/>
      <c r="M397" s="152"/>
      <c r="T397" s="153"/>
      <c r="AT397" s="148" t="s">
        <v>155</v>
      </c>
      <c r="AU397" s="148" t="s">
        <v>82</v>
      </c>
      <c r="AV397" s="12" t="s">
        <v>82</v>
      </c>
      <c r="AW397" s="12" t="s">
        <v>33</v>
      </c>
      <c r="AX397" s="12" t="s">
        <v>80</v>
      </c>
      <c r="AY397" s="148" t="s">
        <v>141</v>
      </c>
    </row>
    <row r="398" spans="2:65" s="1" customFormat="1" ht="16.5" customHeight="1">
      <c r="B398" s="33"/>
      <c r="C398" s="128" t="s">
        <v>607</v>
      </c>
      <c r="D398" s="128" t="s">
        <v>144</v>
      </c>
      <c r="E398" s="129" t="s">
        <v>608</v>
      </c>
      <c r="F398" s="130" t="s">
        <v>609</v>
      </c>
      <c r="G398" s="131" t="s">
        <v>445</v>
      </c>
      <c r="H398" s="132">
        <v>3</v>
      </c>
      <c r="I398" s="133"/>
      <c r="J398" s="134">
        <f>ROUND(I398*H398,2)</f>
        <v>0</v>
      </c>
      <c r="K398" s="130" t="s">
        <v>148</v>
      </c>
      <c r="L398" s="33"/>
      <c r="M398" s="135" t="s">
        <v>19</v>
      </c>
      <c r="N398" s="136" t="s">
        <v>43</v>
      </c>
      <c r="P398" s="137">
        <f>O398*H398</f>
        <v>0</v>
      </c>
      <c r="Q398" s="137">
        <v>0</v>
      </c>
      <c r="R398" s="137">
        <f>Q398*H398</f>
        <v>0</v>
      </c>
      <c r="S398" s="137">
        <v>0</v>
      </c>
      <c r="T398" s="138">
        <f>S398*H398</f>
        <v>0</v>
      </c>
      <c r="AR398" s="139" t="s">
        <v>149</v>
      </c>
      <c r="AT398" s="139" t="s">
        <v>144</v>
      </c>
      <c r="AU398" s="139" t="s">
        <v>82</v>
      </c>
      <c r="AY398" s="18" t="s">
        <v>141</v>
      </c>
      <c r="BE398" s="140">
        <f>IF(N398="základní",J398,0)</f>
        <v>0</v>
      </c>
      <c r="BF398" s="140">
        <f>IF(N398="snížená",J398,0)</f>
        <v>0</v>
      </c>
      <c r="BG398" s="140">
        <f>IF(N398="zákl. přenesená",J398,0)</f>
        <v>0</v>
      </c>
      <c r="BH398" s="140">
        <f>IF(N398="sníž. přenesená",J398,0)</f>
        <v>0</v>
      </c>
      <c r="BI398" s="140">
        <f>IF(N398="nulová",J398,0)</f>
        <v>0</v>
      </c>
      <c r="BJ398" s="18" t="s">
        <v>80</v>
      </c>
      <c r="BK398" s="140">
        <f>ROUND(I398*H398,2)</f>
        <v>0</v>
      </c>
      <c r="BL398" s="18" t="s">
        <v>149</v>
      </c>
      <c r="BM398" s="139" t="s">
        <v>610</v>
      </c>
    </row>
    <row r="399" spans="2:47" s="1" customFormat="1" ht="10.2">
      <c r="B399" s="33"/>
      <c r="D399" s="141" t="s">
        <v>151</v>
      </c>
      <c r="F399" s="142" t="s">
        <v>611</v>
      </c>
      <c r="I399" s="143"/>
      <c r="L399" s="33"/>
      <c r="M399" s="144"/>
      <c r="T399" s="54"/>
      <c r="AT399" s="18" t="s">
        <v>151</v>
      </c>
      <c r="AU399" s="18" t="s">
        <v>82</v>
      </c>
    </row>
    <row r="400" spans="2:47" s="1" customFormat="1" ht="10.2">
      <c r="B400" s="33"/>
      <c r="D400" s="145" t="s">
        <v>153</v>
      </c>
      <c r="F400" s="146" t="s">
        <v>612</v>
      </c>
      <c r="I400" s="143"/>
      <c r="L400" s="33"/>
      <c r="M400" s="144"/>
      <c r="T400" s="54"/>
      <c r="AT400" s="18" t="s">
        <v>153</v>
      </c>
      <c r="AU400" s="18" t="s">
        <v>82</v>
      </c>
    </row>
    <row r="401" spans="2:65" s="1" customFormat="1" ht="16.5" customHeight="1">
      <c r="B401" s="33"/>
      <c r="C401" s="128" t="s">
        <v>613</v>
      </c>
      <c r="D401" s="128" t="s">
        <v>144</v>
      </c>
      <c r="E401" s="129" t="s">
        <v>614</v>
      </c>
      <c r="F401" s="130" t="s">
        <v>615</v>
      </c>
      <c r="G401" s="131" t="s">
        <v>147</v>
      </c>
      <c r="H401" s="132">
        <v>192.786</v>
      </c>
      <c r="I401" s="133"/>
      <c r="J401" s="134">
        <f>ROUND(I401*H401,2)</f>
        <v>0</v>
      </c>
      <c r="K401" s="130" t="s">
        <v>148</v>
      </c>
      <c r="L401" s="33"/>
      <c r="M401" s="135" t="s">
        <v>19</v>
      </c>
      <c r="N401" s="136" t="s">
        <v>43</v>
      </c>
      <c r="P401" s="137">
        <f>O401*H401</f>
        <v>0</v>
      </c>
      <c r="Q401" s="137">
        <v>0</v>
      </c>
      <c r="R401" s="137">
        <f>Q401*H401</f>
        <v>0</v>
      </c>
      <c r="S401" s="137">
        <v>0</v>
      </c>
      <c r="T401" s="138">
        <f>S401*H401</f>
        <v>0</v>
      </c>
      <c r="AR401" s="139" t="s">
        <v>149</v>
      </c>
      <c r="AT401" s="139" t="s">
        <v>144</v>
      </c>
      <c r="AU401" s="139" t="s">
        <v>82</v>
      </c>
      <c r="AY401" s="18" t="s">
        <v>141</v>
      </c>
      <c r="BE401" s="140">
        <f>IF(N401="základní",J401,0)</f>
        <v>0</v>
      </c>
      <c r="BF401" s="140">
        <f>IF(N401="snížená",J401,0)</f>
        <v>0</v>
      </c>
      <c r="BG401" s="140">
        <f>IF(N401="zákl. přenesená",J401,0)</f>
        <v>0</v>
      </c>
      <c r="BH401" s="140">
        <f>IF(N401="sníž. přenesená",J401,0)</f>
        <v>0</v>
      </c>
      <c r="BI401" s="140">
        <f>IF(N401="nulová",J401,0)</f>
        <v>0</v>
      </c>
      <c r="BJ401" s="18" t="s">
        <v>80</v>
      </c>
      <c r="BK401" s="140">
        <f>ROUND(I401*H401,2)</f>
        <v>0</v>
      </c>
      <c r="BL401" s="18" t="s">
        <v>149</v>
      </c>
      <c r="BM401" s="139" t="s">
        <v>616</v>
      </c>
    </row>
    <row r="402" spans="2:47" s="1" customFormat="1" ht="10.2">
      <c r="B402" s="33"/>
      <c r="D402" s="141" t="s">
        <v>151</v>
      </c>
      <c r="F402" s="142" t="s">
        <v>617</v>
      </c>
      <c r="I402" s="143"/>
      <c r="L402" s="33"/>
      <c r="M402" s="144"/>
      <c r="T402" s="54"/>
      <c r="AT402" s="18" t="s">
        <v>151</v>
      </c>
      <c r="AU402" s="18" t="s">
        <v>82</v>
      </c>
    </row>
    <row r="403" spans="2:47" s="1" customFormat="1" ht="10.2">
      <c r="B403" s="33"/>
      <c r="D403" s="145" t="s">
        <v>153</v>
      </c>
      <c r="F403" s="146" t="s">
        <v>618</v>
      </c>
      <c r="I403" s="143"/>
      <c r="L403" s="33"/>
      <c r="M403" s="144"/>
      <c r="T403" s="54"/>
      <c r="AT403" s="18" t="s">
        <v>153</v>
      </c>
      <c r="AU403" s="18" t="s">
        <v>82</v>
      </c>
    </row>
    <row r="404" spans="2:65" s="1" customFormat="1" ht="16.5" customHeight="1">
      <c r="B404" s="33"/>
      <c r="C404" s="128" t="s">
        <v>619</v>
      </c>
      <c r="D404" s="128" t="s">
        <v>144</v>
      </c>
      <c r="E404" s="129" t="s">
        <v>620</v>
      </c>
      <c r="F404" s="130" t="s">
        <v>621</v>
      </c>
      <c r="G404" s="131" t="s">
        <v>147</v>
      </c>
      <c r="H404" s="132">
        <v>1927.86</v>
      </c>
      <c r="I404" s="133"/>
      <c r="J404" s="134">
        <f>ROUND(I404*H404,2)</f>
        <v>0</v>
      </c>
      <c r="K404" s="130" t="s">
        <v>148</v>
      </c>
      <c r="L404" s="33"/>
      <c r="M404" s="135" t="s">
        <v>19</v>
      </c>
      <c r="N404" s="136" t="s">
        <v>43</v>
      </c>
      <c r="P404" s="137">
        <f>O404*H404</f>
        <v>0</v>
      </c>
      <c r="Q404" s="137">
        <v>0</v>
      </c>
      <c r="R404" s="137">
        <f>Q404*H404</f>
        <v>0</v>
      </c>
      <c r="S404" s="137">
        <v>0</v>
      </c>
      <c r="T404" s="138">
        <f>S404*H404</f>
        <v>0</v>
      </c>
      <c r="AR404" s="139" t="s">
        <v>149</v>
      </c>
      <c r="AT404" s="139" t="s">
        <v>144</v>
      </c>
      <c r="AU404" s="139" t="s">
        <v>82</v>
      </c>
      <c r="AY404" s="18" t="s">
        <v>141</v>
      </c>
      <c r="BE404" s="140">
        <f>IF(N404="základní",J404,0)</f>
        <v>0</v>
      </c>
      <c r="BF404" s="140">
        <f>IF(N404="snížená",J404,0)</f>
        <v>0</v>
      </c>
      <c r="BG404" s="140">
        <f>IF(N404="zákl. přenesená",J404,0)</f>
        <v>0</v>
      </c>
      <c r="BH404" s="140">
        <f>IF(N404="sníž. přenesená",J404,0)</f>
        <v>0</v>
      </c>
      <c r="BI404" s="140">
        <f>IF(N404="nulová",J404,0)</f>
        <v>0</v>
      </c>
      <c r="BJ404" s="18" t="s">
        <v>80</v>
      </c>
      <c r="BK404" s="140">
        <f>ROUND(I404*H404,2)</f>
        <v>0</v>
      </c>
      <c r="BL404" s="18" t="s">
        <v>149</v>
      </c>
      <c r="BM404" s="139" t="s">
        <v>622</v>
      </c>
    </row>
    <row r="405" spans="2:47" s="1" customFormat="1" ht="19.2">
      <c r="B405" s="33"/>
      <c r="D405" s="141" t="s">
        <v>151</v>
      </c>
      <c r="F405" s="142" t="s">
        <v>623</v>
      </c>
      <c r="I405" s="143"/>
      <c r="L405" s="33"/>
      <c r="M405" s="144"/>
      <c r="T405" s="54"/>
      <c r="AT405" s="18" t="s">
        <v>151</v>
      </c>
      <c r="AU405" s="18" t="s">
        <v>82</v>
      </c>
    </row>
    <row r="406" spans="2:47" s="1" customFormat="1" ht="10.2">
      <c r="B406" s="33"/>
      <c r="D406" s="145" t="s">
        <v>153</v>
      </c>
      <c r="F406" s="146" t="s">
        <v>624</v>
      </c>
      <c r="I406" s="143"/>
      <c r="L406" s="33"/>
      <c r="M406" s="144"/>
      <c r="T406" s="54"/>
      <c r="AT406" s="18" t="s">
        <v>153</v>
      </c>
      <c r="AU406" s="18" t="s">
        <v>82</v>
      </c>
    </row>
    <row r="407" spans="2:51" s="12" customFormat="1" ht="10.2">
      <c r="B407" s="147"/>
      <c r="D407" s="141" t="s">
        <v>155</v>
      </c>
      <c r="E407" s="148" t="s">
        <v>19</v>
      </c>
      <c r="F407" s="149" t="s">
        <v>625</v>
      </c>
      <c r="H407" s="150">
        <v>1927.86</v>
      </c>
      <c r="I407" s="151"/>
      <c r="L407" s="147"/>
      <c r="M407" s="152"/>
      <c r="T407" s="153"/>
      <c r="AT407" s="148" t="s">
        <v>155</v>
      </c>
      <c r="AU407" s="148" t="s">
        <v>82</v>
      </c>
      <c r="AV407" s="12" t="s">
        <v>82</v>
      </c>
      <c r="AW407" s="12" t="s">
        <v>33</v>
      </c>
      <c r="AX407" s="12" t="s">
        <v>80</v>
      </c>
      <c r="AY407" s="148" t="s">
        <v>141</v>
      </c>
    </row>
    <row r="408" spans="2:65" s="1" customFormat="1" ht="16.5" customHeight="1">
      <c r="B408" s="33"/>
      <c r="C408" s="128" t="s">
        <v>626</v>
      </c>
      <c r="D408" s="128" t="s">
        <v>144</v>
      </c>
      <c r="E408" s="129" t="s">
        <v>627</v>
      </c>
      <c r="F408" s="130" t="s">
        <v>628</v>
      </c>
      <c r="G408" s="131" t="s">
        <v>172</v>
      </c>
      <c r="H408" s="132">
        <v>295.531</v>
      </c>
      <c r="I408" s="133"/>
      <c r="J408" s="134">
        <f>ROUND(I408*H408,2)</f>
        <v>0</v>
      </c>
      <c r="K408" s="130" t="s">
        <v>148</v>
      </c>
      <c r="L408" s="33"/>
      <c r="M408" s="135" t="s">
        <v>19</v>
      </c>
      <c r="N408" s="136" t="s">
        <v>43</v>
      </c>
      <c r="P408" s="137">
        <f>O408*H408</f>
        <v>0</v>
      </c>
      <c r="Q408" s="137">
        <v>0</v>
      </c>
      <c r="R408" s="137">
        <f>Q408*H408</f>
        <v>0</v>
      </c>
      <c r="S408" s="137">
        <v>0</v>
      </c>
      <c r="T408" s="138">
        <f>S408*H408</f>
        <v>0</v>
      </c>
      <c r="AR408" s="139" t="s">
        <v>149</v>
      </c>
      <c r="AT408" s="139" t="s">
        <v>144</v>
      </c>
      <c r="AU408" s="139" t="s">
        <v>82</v>
      </c>
      <c r="AY408" s="18" t="s">
        <v>141</v>
      </c>
      <c r="BE408" s="140">
        <f>IF(N408="základní",J408,0)</f>
        <v>0</v>
      </c>
      <c r="BF408" s="140">
        <f>IF(N408="snížená",J408,0)</f>
        <v>0</v>
      </c>
      <c r="BG408" s="140">
        <f>IF(N408="zákl. přenesená",J408,0)</f>
        <v>0</v>
      </c>
      <c r="BH408" s="140">
        <f>IF(N408="sníž. přenesená",J408,0)</f>
        <v>0</v>
      </c>
      <c r="BI408" s="140">
        <f>IF(N408="nulová",J408,0)</f>
        <v>0</v>
      </c>
      <c r="BJ408" s="18" t="s">
        <v>80</v>
      </c>
      <c r="BK408" s="140">
        <f>ROUND(I408*H408,2)</f>
        <v>0</v>
      </c>
      <c r="BL408" s="18" t="s">
        <v>149</v>
      </c>
      <c r="BM408" s="139" t="s">
        <v>629</v>
      </c>
    </row>
    <row r="409" spans="2:47" s="1" customFormat="1" ht="10.2">
      <c r="B409" s="33"/>
      <c r="D409" s="141" t="s">
        <v>151</v>
      </c>
      <c r="F409" s="142" t="s">
        <v>630</v>
      </c>
      <c r="I409" s="143"/>
      <c r="L409" s="33"/>
      <c r="M409" s="144"/>
      <c r="T409" s="54"/>
      <c r="AT409" s="18" t="s">
        <v>151</v>
      </c>
      <c r="AU409" s="18" t="s">
        <v>82</v>
      </c>
    </row>
    <row r="410" spans="2:47" s="1" customFormat="1" ht="10.2">
      <c r="B410" s="33"/>
      <c r="D410" s="145" t="s">
        <v>153</v>
      </c>
      <c r="F410" s="146" t="s">
        <v>631</v>
      </c>
      <c r="I410" s="143"/>
      <c r="L410" s="33"/>
      <c r="M410" s="144"/>
      <c r="T410" s="54"/>
      <c r="AT410" s="18" t="s">
        <v>153</v>
      </c>
      <c r="AU410" s="18" t="s">
        <v>82</v>
      </c>
    </row>
    <row r="411" spans="2:65" s="1" customFormat="1" ht="16.5" customHeight="1">
      <c r="B411" s="33"/>
      <c r="C411" s="128" t="s">
        <v>632</v>
      </c>
      <c r="D411" s="128" t="s">
        <v>144</v>
      </c>
      <c r="E411" s="129" t="s">
        <v>633</v>
      </c>
      <c r="F411" s="130" t="s">
        <v>634</v>
      </c>
      <c r="G411" s="131" t="s">
        <v>172</v>
      </c>
      <c r="H411" s="132">
        <v>2955.31</v>
      </c>
      <c r="I411" s="133"/>
      <c r="J411" s="134">
        <f>ROUND(I411*H411,2)</f>
        <v>0</v>
      </c>
      <c r="K411" s="130" t="s">
        <v>148</v>
      </c>
      <c r="L411" s="33"/>
      <c r="M411" s="135" t="s">
        <v>19</v>
      </c>
      <c r="N411" s="136" t="s">
        <v>43</v>
      </c>
      <c r="P411" s="137">
        <f>O411*H411</f>
        <v>0</v>
      </c>
      <c r="Q411" s="137">
        <v>0</v>
      </c>
      <c r="R411" s="137">
        <f>Q411*H411</f>
        <v>0</v>
      </c>
      <c r="S411" s="137">
        <v>0</v>
      </c>
      <c r="T411" s="138">
        <f>S411*H411</f>
        <v>0</v>
      </c>
      <c r="AR411" s="139" t="s">
        <v>149</v>
      </c>
      <c r="AT411" s="139" t="s">
        <v>144</v>
      </c>
      <c r="AU411" s="139" t="s">
        <v>82</v>
      </c>
      <c r="AY411" s="18" t="s">
        <v>141</v>
      </c>
      <c r="BE411" s="140">
        <f>IF(N411="základní",J411,0)</f>
        <v>0</v>
      </c>
      <c r="BF411" s="140">
        <f>IF(N411="snížená",J411,0)</f>
        <v>0</v>
      </c>
      <c r="BG411" s="140">
        <f>IF(N411="zákl. přenesená",J411,0)</f>
        <v>0</v>
      </c>
      <c r="BH411" s="140">
        <f>IF(N411="sníž. přenesená",J411,0)</f>
        <v>0</v>
      </c>
      <c r="BI411" s="140">
        <f>IF(N411="nulová",J411,0)</f>
        <v>0</v>
      </c>
      <c r="BJ411" s="18" t="s">
        <v>80</v>
      </c>
      <c r="BK411" s="140">
        <f>ROUND(I411*H411,2)</f>
        <v>0</v>
      </c>
      <c r="BL411" s="18" t="s">
        <v>149</v>
      </c>
      <c r="BM411" s="139" t="s">
        <v>635</v>
      </c>
    </row>
    <row r="412" spans="2:47" s="1" customFormat="1" ht="19.2">
      <c r="B412" s="33"/>
      <c r="D412" s="141" t="s">
        <v>151</v>
      </c>
      <c r="F412" s="142" t="s">
        <v>636</v>
      </c>
      <c r="I412" s="143"/>
      <c r="L412" s="33"/>
      <c r="M412" s="144"/>
      <c r="T412" s="54"/>
      <c r="AT412" s="18" t="s">
        <v>151</v>
      </c>
      <c r="AU412" s="18" t="s">
        <v>82</v>
      </c>
    </row>
    <row r="413" spans="2:47" s="1" customFormat="1" ht="10.2">
      <c r="B413" s="33"/>
      <c r="D413" s="145" t="s">
        <v>153</v>
      </c>
      <c r="F413" s="146" t="s">
        <v>637</v>
      </c>
      <c r="I413" s="143"/>
      <c r="L413" s="33"/>
      <c r="M413" s="144"/>
      <c r="T413" s="54"/>
      <c r="AT413" s="18" t="s">
        <v>153</v>
      </c>
      <c r="AU413" s="18" t="s">
        <v>82</v>
      </c>
    </row>
    <row r="414" spans="2:51" s="12" customFormat="1" ht="10.2">
      <c r="B414" s="147"/>
      <c r="D414" s="141" t="s">
        <v>155</v>
      </c>
      <c r="E414" s="148" t="s">
        <v>19</v>
      </c>
      <c r="F414" s="149" t="s">
        <v>638</v>
      </c>
      <c r="H414" s="150">
        <v>2955.31</v>
      </c>
      <c r="I414" s="151"/>
      <c r="L414" s="147"/>
      <c r="M414" s="152"/>
      <c r="T414" s="153"/>
      <c r="AT414" s="148" t="s">
        <v>155</v>
      </c>
      <c r="AU414" s="148" t="s">
        <v>82</v>
      </c>
      <c r="AV414" s="12" t="s">
        <v>82</v>
      </c>
      <c r="AW414" s="12" t="s">
        <v>33</v>
      </c>
      <c r="AX414" s="12" t="s">
        <v>80</v>
      </c>
      <c r="AY414" s="148" t="s">
        <v>141</v>
      </c>
    </row>
    <row r="415" spans="2:63" s="11" customFormat="1" ht="22.8" customHeight="1">
      <c r="B415" s="116"/>
      <c r="D415" s="117" t="s">
        <v>71</v>
      </c>
      <c r="E415" s="126" t="s">
        <v>639</v>
      </c>
      <c r="F415" s="126" t="s">
        <v>640</v>
      </c>
      <c r="I415" s="119"/>
      <c r="J415" s="127">
        <f>BK415</f>
        <v>0</v>
      </c>
      <c r="L415" s="116"/>
      <c r="M415" s="121"/>
      <c r="P415" s="122">
        <f>SUM(P416:P438)</f>
        <v>0</v>
      </c>
      <c r="R415" s="122">
        <f>SUM(R416:R438)</f>
        <v>0.6220196</v>
      </c>
      <c r="T415" s="123">
        <f>SUM(T416:T438)</f>
        <v>0</v>
      </c>
      <c r="AR415" s="117" t="s">
        <v>80</v>
      </c>
      <c r="AT415" s="124" t="s">
        <v>71</v>
      </c>
      <c r="AU415" s="124" t="s">
        <v>80</v>
      </c>
      <c r="AY415" s="117" t="s">
        <v>141</v>
      </c>
      <c r="BK415" s="125">
        <f>SUM(BK416:BK438)</f>
        <v>0</v>
      </c>
    </row>
    <row r="416" spans="2:65" s="1" customFormat="1" ht="16.5" customHeight="1">
      <c r="B416" s="33"/>
      <c r="C416" s="128" t="s">
        <v>641</v>
      </c>
      <c r="D416" s="128" t="s">
        <v>144</v>
      </c>
      <c r="E416" s="129" t="s">
        <v>642</v>
      </c>
      <c r="F416" s="130" t="s">
        <v>643</v>
      </c>
      <c r="G416" s="131" t="s">
        <v>147</v>
      </c>
      <c r="H416" s="132">
        <v>158.49</v>
      </c>
      <c r="I416" s="133"/>
      <c r="J416" s="134">
        <f>ROUND(I416*H416,2)</f>
        <v>0</v>
      </c>
      <c r="K416" s="130" t="s">
        <v>148</v>
      </c>
      <c r="L416" s="33"/>
      <c r="M416" s="135" t="s">
        <v>19</v>
      </c>
      <c r="N416" s="136" t="s">
        <v>43</v>
      </c>
      <c r="P416" s="137">
        <f>O416*H416</f>
        <v>0</v>
      </c>
      <c r="Q416" s="137">
        <v>4E-05</v>
      </c>
      <c r="R416" s="137">
        <f>Q416*H416</f>
        <v>0.006339600000000001</v>
      </c>
      <c r="S416" s="137">
        <v>0</v>
      </c>
      <c r="T416" s="138">
        <f>S416*H416</f>
        <v>0</v>
      </c>
      <c r="AR416" s="139" t="s">
        <v>149</v>
      </c>
      <c r="AT416" s="139" t="s">
        <v>144</v>
      </c>
      <c r="AU416" s="139" t="s">
        <v>82</v>
      </c>
      <c r="AY416" s="18" t="s">
        <v>141</v>
      </c>
      <c r="BE416" s="140">
        <f>IF(N416="základní",J416,0)</f>
        <v>0</v>
      </c>
      <c r="BF416" s="140">
        <f>IF(N416="snížená",J416,0)</f>
        <v>0</v>
      </c>
      <c r="BG416" s="140">
        <f>IF(N416="zákl. přenesená",J416,0)</f>
        <v>0</v>
      </c>
      <c r="BH416" s="140">
        <f>IF(N416="sníž. přenesená",J416,0)</f>
        <v>0</v>
      </c>
      <c r="BI416" s="140">
        <f>IF(N416="nulová",J416,0)</f>
        <v>0</v>
      </c>
      <c r="BJ416" s="18" t="s">
        <v>80</v>
      </c>
      <c r="BK416" s="140">
        <f>ROUND(I416*H416,2)</f>
        <v>0</v>
      </c>
      <c r="BL416" s="18" t="s">
        <v>149</v>
      </c>
      <c r="BM416" s="139" t="s">
        <v>644</v>
      </c>
    </row>
    <row r="417" spans="2:47" s="1" customFormat="1" ht="10.2">
      <c r="B417" s="33"/>
      <c r="D417" s="141" t="s">
        <v>151</v>
      </c>
      <c r="F417" s="142" t="s">
        <v>645</v>
      </c>
      <c r="I417" s="143"/>
      <c r="L417" s="33"/>
      <c r="M417" s="144"/>
      <c r="T417" s="54"/>
      <c r="AT417" s="18" t="s">
        <v>151</v>
      </c>
      <c r="AU417" s="18" t="s">
        <v>82</v>
      </c>
    </row>
    <row r="418" spans="2:47" s="1" customFormat="1" ht="10.2">
      <c r="B418" s="33"/>
      <c r="D418" s="145" t="s">
        <v>153</v>
      </c>
      <c r="F418" s="146" t="s">
        <v>646</v>
      </c>
      <c r="I418" s="143"/>
      <c r="L418" s="33"/>
      <c r="M418" s="144"/>
      <c r="T418" s="54"/>
      <c r="AT418" s="18" t="s">
        <v>153</v>
      </c>
      <c r="AU418" s="18" t="s">
        <v>82</v>
      </c>
    </row>
    <row r="419" spans="2:51" s="12" customFormat="1" ht="10.2">
      <c r="B419" s="147"/>
      <c r="D419" s="141" t="s">
        <v>155</v>
      </c>
      <c r="E419" s="148" t="s">
        <v>19</v>
      </c>
      <c r="F419" s="149" t="s">
        <v>647</v>
      </c>
      <c r="H419" s="150">
        <v>28.74</v>
      </c>
      <c r="I419" s="151"/>
      <c r="L419" s="147"/>
      <c r="M419" s="152"/>
      <c r="T419" s="153"/>
      <c r="AT419" s="148" t="s">
        <v>155</v>
      </c>
      <c r="AU419" s="148" t="s">
        <v>82</v>
      </c>
      <c r="AV419" s="12" t="s">
        <v>82</v>
      </c>
      <c r="AW419" s="12" t="s">
        <v>33</v>
      </c>
      <c r="AX419" s="12" t="s">
        <v>72</v>
      </c>
      <c r="AY419" s="148" t="s">
        <v>141</v>
      </c>
    </row>
    <row r="420" spans="2:51" s="12" customFormat="1" ht="10.2">
      <c r="B420" s="147"/>
      <c r="D420" s="141" t="s">
        <v>155</v>
      </c>
      <c r="E420" s="148" t="s">
        <v>19</v>
      </c>
      <c r="F420" s="149" t="s">
        <v>648</v>
      </c>
      <c r="H420" s="150">
        <v>129.75</v>
      </c>
      <c r="I420" s="151"/>
      <c r="L420" s="147"/>
      <c r="M420" s="152"/>
      <c r="T420" s="153"/>
      <c r="AT420" s="148" t="s">
        <v>155</v>
      </c>
      <c r="AU420" s="148" t="s">
        <v>82</v>
      </c>
      <c r="AV420" s="12" t="s">
        <v>82</v>
      </c>
      <c r="AW420" s="12" t="s">
        <v>33</v>
      </c>
      <c r="AX420" s="12" t="s">
        <v>72</v>
      </c>
      <c r="AY420" s="148" t="s">
        <v>141</v>
      </c>
    </row>
    <row r="421" spans="2:51" s="13" customFormat="1" ht="10.2">
      <c r="B421" s="154"/>
      <c r="D421" s="141" t="s">
        <v>155</v>
      </c>
      <c r="E421" s="155" t="s">
        <v>19</v>
      </c>
      <c r="F421" s="156" t="s">
        <v>158</v>
      </c>
      <c r="H421" s="157">
        <v>158.49</v>
      </c>
      <c r="I421" s="158"/>
      <c r="L421" s="154"/>
      <c r="M421" s="159"/>
      <c r="T421" s="160"/>
      <c r="AT421" s="155" t="s">
        <v>155</v>
      </c>
      <c r="AU421" s="155" t="s">
        <v>82</v>
      </c>
      <c r="AV421" s="13" t="s">
        <v>149</v>
      </c>
      <c r="AW421" s="13" t="s">
        <v>33</v>
      </c>
      <c r="AX421" s="13" t="s">
        <v>80</v>
      </c>
      <c r="AY421" s="155" t="s">
        <v>141</v>
      </c>
    </row>
    <row r="422" spans="2:65" s="1" customFormat="1" ht="16.5" customHeight="1">
      <c r="B422" s="33"/>
      <c r="C422" s="128" t="s">
        <v>649</v>
      </c>
      <c r="D422" s="128" t="s">
        <v>144</v>
      </c>
      <c r="E422" s="129" t="s">
        <v>650</v>
      </c>
      <c r="F422" s="130" t="s">
        <v>651</v>
      </c>
      <c r="G422" s="131" t="s">
        <v>147</v>
      </c>
      <c r="H422" s="132">
        <v>38.61</v>
      </c>
      <c r="I422" s="133"/>
      <c r="J422" s="134">
        <f>ROUND(I422*H422,2)</f>
        <v>0</v>
      </c>
      <c r="K422" s="130" t="s">
        <v>148</v>
      </c>
      <c r="L422" s="33"/>
      <c r="M422" s="135" t="s">
        <v>19</v>
      </c>
      <c r="N422" s="136" t="s">
        <v>43</v>
      </c>
      <c r="P422" s="137">
        <f>O422*H422</f>
        <v>0</v>
      </c>
      <c r="Q422" s="137">
        <v>0</v>
      </c>
      <c r="R422" s="137">
        <f>Q422*H422</f>
        <v>0</v>
      </c>
      <c r="S422" s="137">
        <v>0</v>
      </c>
      <c r="T422" s="138">
        <f>S422*H422</f>
        <v>0</v>
      </c>
      <c r="AR422" s="139" t="s">
        <v>149</v>
      </c>
      <c r="AT422" s="139" t="s">
        <v>144</v>
      </c>
      <c r="AU422" s="139" t="s">
        <v>82</v>
      </c>
      <c r="AY422" s="18" t="s">
        <v>141</v>
      </c>
      <c r="BE422" s="140">
        <f>IF(N422="základní",J422,0)</f>
        <v>0</v>
      </c>
      <c r="BF422" s="140">
        <f>IF(N422="snížená",J422,0)</f>
        <v>0</v>
      </c>
      <c r="BG422" s="140">
        <f>IF(N422="zákl. přenesená",J422,0)</f>
        <v>0</v>
      </c>
      <c r="BH422" s="140">
        <f>IF(N422="sníž. přenesená",J422,0)</f>
        <v>0</v>
      </c>
      <c r="BI422" s="140">
        <f>IF(N422="nulová",J422,0)</f>
        <v>0</v>
      </c>
      <c r="BJ422" s="18" t="s">
        <v>80</v>
      </c>
      <c r="BK422" s="140">
        <f>ROUND(I422*H422,2)</f>
        <v>0</v>
      </c>
      <c r="BL422" s="18" t="s">
        <v>149</v>
      </c>
      <c r="BM422" s="139" t="s">
        <v>652</v>
      </c>
    </row>
    <row r="423" spans="2:47" s="1" customFormat="1" ht="10.2">
      <c r="B423" s="33"/>
      <c r="D423" s="141" t="s">
        <v>151</v>
      </c>
      <c r="F423" s="142" t="s">
        <v>653</v>
      </c>
      <c r="I423" s="143"/>
      <c r="L423" s="33"/>
      <c r="M423" s="144"/>
      <c r="T423" s="54"/>
      <c r="AT423" s="18" t="s">
        <v>151</v>
      </c>
      <c r="AU423" s="18" t="s">
        <v>82</v>
      </c>
    </row>
    <row r="424" spans="2:47" s="1" customFormat="1" ht="10.2">
      <c r="B424" s="33"/>
      <c r="D424" s="145" t="s">
        <v>153</v>
      </c>
      <c r="F424" s="146" t="s">
        <v>654</v>
      </c>
      <c r="I424" s="143"/>
      <c r="L424" s="33"/>
      <c r="M424" s="144"/>
      <c r="T424" s="54"/>
      <c r="AT424" s="18" t="s">
        <v>153</v>
      </c>
      <c r="AU424" s="18" t="s">
        <v>82</v>
      </c>
    </row>
    <row r="425" spans="2:51" s="12" customFormat="1" ht="10.2">
      <c r="B425" s="147"/>
      <c r="D425" s="141" t="s">
        <v>155</v>
      </c>
      <c r="E425" s="148" t="s">
        <v>19</v>
      </c>
      <c r="F425" s="149" t="s">
        <v>498</v>
      </c>
      <c r="H425" s="150">
        <v>38.61</v>
      </c>
      <c r="I425" s="151"/>
      <c r="L425" s="147"/>
      <c r="M425" s="152"/>
      <c r="T425" s="153"/>
      <c r="AT425" s="148" t="s">
        <v>155</v>
      </c>
      <c r="AU425" s="148" t="s">
        <v>82</v>
      </c>
      <c r="AV425" s="12" t="s">
        <v>82</v>
      </c>
      <c r="AW425" s="12" t="s">
        <v>33</v>
      </c>
      <c r="AX425" s="12" t="s">
        <v>80</v>
      </c>
      <c r="AY425" s="148" t="s">
        <v>141</v>
      </c>
    </row>
    <row r="426" spans="2:65" s="1" customFormat="1" ht="16.5" customHeight="1">
      <c r="B426" s="33"/>
      <c r="C426" s="128" t="s">
        <v>655</v>
      </c>
      <c r="D426" s="128" t="s">
        <v>144</v>
      </c>
      <c r="E426" s="129" t="s">
        <v>656</v>
      </c>
      <c r="F426" s="130" t="s">
        <v>657</v>
      </c>
      <c r="G426" s="131" t="s">
        <v>517</v>
      </c>
      <c r="H426" s="132">
        <v>1</v>
      </c>
      <c r="I426" s="133"/>
      <c r="J426" s="134">
        <f>ROUND(I426*H426,2)</f>
        <v>0</v>
      </c>
      <c r="K426" s="130" t="s">
        <v>148</v>
      </c>
      <c r="L426" s="33"/>
      <c r="M426" s="135" t="s">
        <v>19</v>
      </c>
      <c r="N426" s="136" t="s">
        <v>43</v>
      </c>
      <c r="P426" s="137">
        <f>O426*H426</f>
        <v>0</v>
      </c>
      <c r="Q426" s="137">
        <v>0.00018</v>
      </c>
      <c r="R426" s="137">
        <f>Q426*H426</f>
        <v>0.00018</v>
      </c>
      <c r="S426" s="137">
        <v>0</v>
      </c>
      <c r="T426" s="138">
        <f>S426*H426</f>
        <v>0</v>
      </c>
      <c r="AR426" s="139" t="s">
        <v>149</v>
      </c>
      <c r="AT426" s="139" t="s">
        <v>144</v>
      </c>
      <c r="AU426" s="139" t="s">
        <v>82</v>
      </c>
      <c r="AY426" s="18" t="s">
        <v>141</v>
      </c>
      <c r="BE426" s="140">
        <f>IF(N426="základní",J426,0)</f>
        <v>0</v>
      </c>
      <c r="BF426" s="140">
        <f>IF(N426="snížená",J426,0)</f>
        <v>0</v>
      </c>
      <c r="BG426" s="140">
        <f>IF(N426="zákl. přenesená",J426,0)</f>
        <v>0</v>
      </c>
      <c r="BH426" s="140">
        <f>IF(N426="sníž. přenesená",J426,0)</f>
        <v>0</v>
      </c>
      <c r="BI426" s="140">
        <f>IF(N426="nulová",J426,0)</f>
        <v>0</v>
      </c>
      <c r="BJ426" s="18" t="s">
        <v>80</v>
      </c>
      <c r="BK426" s="140">
        <f>ROUND(I426*H426,2)</f>
        <v>0</v>
      </c>
      <c r="BL426" s="18" t="s">
        <v>149</v>
      </c>
      <c r="BM426" s="139" t="s">
        <v>658</v>
      </c>
    </row>
    <row r="427" spans="2:47" s="1" customFormat="1" ht="10.2">
      <c r="B427" s="33"/>
      <c r="D427" s="141" t="s">
        <v>151</v>
      </c>
      <c r="F427" s="142" t="s">
        <v>659</v>
      </c>
      <c r="I427" s="143"/>
      <c r="L427" s="33"/>
      <c r="M427" s="144"/>
      <c r="T427" s="54"/>
      <c r="AT427" s="18" t="s">
        <v>151</v>
      </c>
      <c r="AU427" s="18" t="s">
        <v>82</v>
      </c>
    </row>
    <row r="428" spans="2:47" s="1" customFormat="1" ht="10.2">
      <c r="B428" s="33"/>
      <c r="D428" s="145" t="s">
        <v>153</v>
      </c>
      <c r="F428" s="146" t="s">
        <v>660</v>
      </c>
      <c r="I428" s="143"/>
      <c r="L428" s="33"/>
      <c r="M428" s="144"/>
      <c r="T428" s="54"/>
      <c r="AT428" s="18" t="s">
        <v>153</v>
      </c>
      <c r="AU428" s="18" t="s">
        <v>82</v>
      </c>
    </row>
    <row r="429" spans="2:51" s="12" customFormat="1" ht="10.2">
      <c r="B429" s="147"/>
      <c r="D429" s="141" t="s">
        <v>155</v>
      </c>
      <c r="E429" s="148" t="s">
        <v>19</v>
      </c>
      <c r="F429" s="149" t="s">
        <v>661</v>
      </c>
      <c r="H429" s="150">
        <v>1</v>
      </c>
      <c r="I429" s="151"/>
      <c r="L429" s="147"/>
      <c r="M429" s="152"/>
      <c r="T429" s="153"/>
      <c r="AT429" s="148" t="s">
        <v>155</v>
      </c>
      <c r="AU429" s="148" t="s">
        <v>82</v>
      </c>
      <c r="AV429" s="12" t="s">
        <v>82</v>
      </c>
      <c r="AW429" s="12" t="s">
        <v>33</v>
      </c>
      <c r="AX429" s="12" t="s">
        <v>80</v>
      </c>
      <c r="AY429" s="148" t="s">
        <v>141</v>
      </c>
    </row>
    <row r="430" spans="2:65" s="1" customFormat="1" ht="16.5" customHeight="1">
      <c r="B430" s="33"/>
      <c r="C430" s="174" t="s">
        <v>662</v>
      </c>
      <c r="D430" s="174" t="s">
        <v>437</v>
      </c>
      <c r="E430" s="175" t="s">
        <v>663</v>
      </c>
      <c r="F430" s="176" t="s">
        <v>664</v>
      </c>
      <c r="G430" s="177" t="s">
        <v>517</v>
      </c>
      <c r="H430" s="178">
        <v>1</v>
      </c>
      <c r="I430" s="179"/>
      <c r="J430" s="180">
        <f>ROUND(I430*H430,2)</f>
        <v>0</v>
      </c>
      <c r="K430" s="176" t="s">
        <v>148</v>
      </c>
      <c r="L430" s="181"/>
      <c r="M430" s="182" t="s">
        <v>19</v>
      </c>
      <c r="N430" s="183" t="s">
        <v>43</v>
      </c>
      <c r="P430" s="137">
        <f>O430*H430</f>
        <v>0</v>
      </c>
      <c r="Q430" s="137">
        <v>0.012</v>
      </c>
      <c r="R430" s="137">
        <f>Q430*H430</f>
        <v>0.012</v>
      </c>
      <c r="S430" s="137">
        <v>0</v>
      </c>
      <c r="T430" s="138">
        <f>S430*H430</f>
        <v>0</v>
      </c>
      <c r="AR430" s="139" t="s">
        <v>200</v>
      </c>
      <c r="AT430" s="139" t="s">
        <v>437</v>
      </c>
      <c r="AU430" s="139" t="s">
        <v>82</v>
      </c>
      <c r="AY430" s="18" t="s">
        <v>141</v>
      </c>
      <c r="BE430" s="140">
        <f>IF(N430="základní",J430,0)</f>
        <v>0</v>
      </c>
      <c r="BF430" s="140">
        <f>IF(N430="snížená",J430,0)</f>
        <v>0</v>
      </c>
      <c r="BG430" s="140">
        <f>IF(N430="zákl. přenesená",J430,0)</f>
        <v>0</v>
      </c>
      <c r="BH430" s="140">
        <f>IF(N430="sníž. přenesená",J430,0)</f>
        <v>0</v>
      </c>
      <c r="BI430" s="140">
        <f>IF(N430="nulová",J430,0)</f>
        <v>0</v>
      </c>
      <c r="BJ430" s="18" t="s">
        <v>80</v>
      </c>
      <c r="BK430" s="140">
        <f>ROUND(I430*H430,2)</f>
        <v>0</v>
      </c>
      <c r="BL430" s="18" t="s">
        <v>149</v>
      </c>
      <c r="BM430" s="139" t="s">
        <v>665</v>
      </c>
    </row>
    <row r="431" spans="2:47" s="1" customFormat="1" ht="10.2">
      <c r="B431" s="33"/>
      <c r="D431" s="141" t="s">
        <v>151</v>
      </c>
      <c r="F431" s="142" t="s">
        <v>664</v>
      </c>
      <c r="I431" s="143"/>
      <c r="L431" s="33"/>
      <c r="M431" s="144"/>
      <c r="T431" s="54"/>
      <c r="AT431" s="18" t="s">
        <v>151</v>
      </c>
      <c r="AU431" s="18" t="s">
        <v>82</v>
      </c>
    </row>
    <row r="432" spans="2:65" s="1" customFormat="1" ht="16.5" customHeight="1">
      <c r="B432" s="33"/>
      <c r="C432" s="128" t="s">
        <v>666</v>
      </c>
      <c r="D432" s="128" t="s">
        <v>144</v>
      </c>
      <c r="E432" s="129" t="s">
        <v>667</v>
      </c>
      <c r="F432" s="130" t="s">
        <v>668</v>
      </c>
      <c r="G432" s="131" t="s">
        <v>517</v>
      </c>
      <c r="H432" s="132">
        <v>2</v>
      </c>
      <c r="I432" s="133"/>
      <c r="J432" s="134">
        <f>ROUND(I432*H432,2)</f>
        <v>0</v>
      </c>
      <c r="K432" s="130" t="s">
        <v>19</v>
      </c>
      <c r="L432" s="33"/>
      <c r="M432" s="135" t="s">
        <v>19</v>
      </c>
      <c r="N432" s="136" t="s">
        <v>43</v>
      </c>
      <c r="P432" s="137">
        <f>O432*H432</f>
        <v>0</v>
      </c>
      <c r="Q432" s="137">
        <v>0</v>
      </c>
      <c r="R432" s="137">
        <f>Q432*H432</f>
        <v>0</v>
      </c>
      <c r="S432" s="137">
        <v>0</v>
      </c>
      <c r="T432" s="138">
        <f>S432*H432</f>
        <v>0</v>
      </c>
      <c r="AR432" s="139" t="s">
        <v>149</v>
      </c>
      <c r="AT432" s="139" t="s">
        <v>144</v>
      </c>
      <c r="AU432" s="139" t="s">
        <v>82</v>
      </c>
      <c r="AY432" s="18" t="s">
        <v>141</v>
      </c>
      <c r="BE432" s="140">
        <f>IF(N432="základní",J432,0)</f>
        <v>0</v>
      </c>
      <c r="BF432" s="140">
        <f>IF(N432="snížená",J432,0)</f>
        <v>0</v>
      </c>
      <c r="BG432" s="140">
        <f>IF(N432="zákl. přenesená",J432,0)</f>
        <v>0</v>
      </c>
      <c r="BH432" s="140">
        <f>IF(N432="sníž. přenesená",J432,0)</f>
        <v>0</v>
      </c>
      <c r="BI432" s="140">
        <f>IF(N432="nulová",J432,0)</f>
        <v>0</v>
      </c>
      <c r="BJ432" s="18" t="s">
        <v>80</v>
      </c>
      <c r="BK432" s="140">
        <f>ROUND(I432*H432,2)</f>
        <v>0</v>
      </c>
      <c r="BL432" s="18" t="s">
        <v>149</v>
      </c>
      <c r="BM432" s="139" t="s">
        <v>669</v>
      </c>
    </row>
    <row r="433" spans="2:47" s="1" customFormat="1" ht="10.2">
      <c r="B433" s="33"/>
      <c r="D433" s="141" t="s">
        <v>151</v>
      </c>
      <c r="F433" s="142" t="s">
        <v>668</v>
      </c>
      <c r="I433" s="143"/>
      <c r="L433" s="33"/>
      <c r="M433" s="144"/>
      <c r="T433" s="54"/>
      <c r="AT433" s="18" t="s">
        <v>151</v>
      </c>
      <c r="AU433" s="18" t="s">
        <v>82</v>
      </c>
    </row>
    <row r="434" spans="2:65" s="1" customFormat="1" ht="16.5" customHeight="1">
      <c r="B434" s="33"/>
      <c r="C434" s="128" t="s">
        <v>670</v>
      </c>
      <c r="D434" s="128" t="s">
        <v>144</v>
      </c>
      <c r="E434" s="129" t="s">
        <v>671</v>
      </c>
      <c r="F434" s="130" t="s">
        <v>672</v>
      </c>
      <c r="G434" s="131" t="s">
        <v>147</v>
      </c>
      <c r="H434" s="132">
        <v>30.175</v>
      </c>
      <c r="I434" s="133"/>
      <c r="J434" s="134">
        <f>ROUND(I434*H434,2)</f>
        <v>0</v>
      </c>
      <c r="K434" s="130" t="s">
        <v>19</v>
      </c>
      <c r="L434" s="33"/>
      <c r="M434" s="135" t="s">
        <v>19</v>
      </c>
      <c r="N434" s="136" t="s">
        <v>43</v>
      </c>
      <c r="P434" s="137">
        <f>O434*H434</f>
        <v>0</v>
      </c>
      <c r="Q434" s="137">
        <v>0.02</v>
      </c>
      <c r="R434" s="137">
        <f>Q434*H434</f>
        <v>0.6035</v>
      </c>
      <c r="S434" s="137">
        <v>0</v>
      </c>
      <c r="T434" s="138">
        <f>S434*H434</f>
        <v>0</v>
      </c>
      <c r="AR434" s="139" t="s">
        <v>149</v>
      </c>
      <c r="AT434" s="139" t="s">
        <v>144</v>
      </c>
      <c r="AU434" s="139" t="s">
        <v>82</v>
      </c>
      <c r="AY434" s="18" t="s">
        <v>141</v>
      </c>
      <c r="BE434" s="140">
        <f>IF(N434="základní",J434,0)</f>
        <v>0</v>
      </c>
      <c r="BF434" s="140">
        <f>IF(N434="snížená",J434,0)</f>
        <v>0</v>
      </c>
      <c r="BG434" s="140">
        <f>IF(N434="zákl. přenesená",J434,0)</f>
        <v>0</v>
      </c>
      <c r="BH434" s="140">
        <f>IF(N434="sníž. přenesená",J434,0)</f>
        <v>0</v>
      </c>
      <c r="BI434" s="140">
        <f>IF(N434="nulová",J434,0)</f>
        <v>0</v>
      </c>
      <c r="BJ434" s="18" t="s">
        <v>80</v>
      </c>
      <c r="BK434" s="140">
        <f>ROUND(I434*H434,2)</f>
        <v>0</v>
      </c>
      <c r="BL434" s="18" t="s">
        <v>149</v>
      </c>
      <c r="BM434" s="139" t="s">
        <v>673</v>
      </c>
    </row>
    <row r="435" spans="2:47" s="1" customFormat="1" ht="10.2">
      <c r="B435" s="33"/>
      <c r="D435" s="141" t="s">
        <v>151</v>
      </c>
      <c r="F435" s="142" t="s">
        <v>672</v>
      </c>
      <c r="I435" s="143"/>
      <c r="L435" s="33"/>
      <c r="M435" s="144"/>
      <c r="T435" s="54"/>
      <c r="AT435" s="18" t="s">
        <v>151</v>
      </c>
      <c r="AU435" s="18" t="s">
        <v>82</v>
      </c>
    </row>
    <row r="436" spans="2:51" s="12" customFormat="1" ht="10.2">
      <c r="B436" s="147"/>
      <c r="D436" s="141" t="s">
        <v>155</v>
      </c>
      <c r="E436" s="148" t="s">
        <v>19</v>
      </c>
      <c r="F436" s="149" t="s">
        <v>674</v>
      </c>
      <c r="H436" s="150">
        <v>12.52</v>
      </c>
      <c r="I436" s="151"/>
      <c r="L436" s="147"/>
      <c r="M436" s="152"/>
      <c r="T436" s="153"/>
      <c r="AT436" s="148" t="s">
        <v>155</v>
      </c>
      <c r="AU436" s="148" t="s">
        <v>82</v>
      </c>
      <c r="AV436" s="12" t="s">
        <v>82</v>
      </c>
      <c r="AW436" s="12" t="s">
        <v>33</v>
      </c>
      <c r="AX436" s="12" t="s">
        <v>72</v>
      </c>
      <c r="AY436" s="148" t="s">
        <v>141</v>
      </c>
    </row>
    <row r="437" spans="2:51" s="12" customFormat="1" ht="10.2">
      <c r="B437" s="147"/>
      <c r="D437" s="141" t="s">
        <v>155</v>
      </c>
      <c r="E437" s="148" t="s">
        <v>19</v>
      </c>
      <c r="F437" s="149" t="s">
        <v>675</v>
      </c>
      <c r="H437" s="150">
        <v>17.655</v>
      </c>
      <c r="I437" s="151"/>
      <c r="L437" s="147"/>
      <c r="M437" s="152"/>
      <c r="T437" s="153"/>
      <c r="AT437" s="148" t="s">
        <v>155</v>
      </c>
      <c r="AU437" s="148" t="s">
        <v>82</v>
      </c>
      <c r="AV437" s="12" t="s">
        <v>82</v>
      </c>
      <c r="AW437" s="12" t="s">
        <v>33</v>
      </c>
      <c r="AX437" s="12" t="s">
        <v>72</v>
      </c>
      <c r="AY437" s="148" t="s">
        <v>141</v>
      </c>
    </row>
    <row r="438" spans="2:51" s="13" customFormat="1" ht="10.2">
      <c r="B438" s="154"/>
      <c r="D438" s="141" t="s">
        <v>155</v>
      </c>
      <c r="E438" s="155" t="s">
        <v>19</v>
      </c>
      <c r="F438" s="156" t="s">
        <v>158</v>
      </c>
      <c r="H438" s="157">
        <v>30.175</v>
      </c>
      <c r="I438" s="158"/>
      <c r="L438" s="154"/>
      <c r="M438" s="159"/>
      <c r="T438" s="160"/>
      <c r="AT438" s="155" t="s">
        <v>155</v>
      </c>
      <c r="AU438" s="155" t="s">
        <v>82</v>
      </c>
      <c r="AV438" s="13" t="s">
        <v>149</v>
      </c>
      <c r="AW438" s="13" t="s">
        <v>33</v>
      </c>
      <c r="AX438" s="13" t="s">
        <v>80</v>
      </c>
      <c r="AY438" s="155" t="s">
        <v>141</v>
      </c>
    </row>
    <row r="439" spans="2:63" s="11" customFormat="1" ht="22.8" customHeight="1">
      <c r="B439" s="116"/>
      <c r="D439" s="117" t="s">
        <v>71</v>
      </c>
      <c r="E439" s="126" t="s">
        <v>676</v>
      </c>
      <c r="F439" s="126" t="s">
        <v>677</v>
      </c>
      <c r="I439" s="119"/>
      <c r="J439" s="127">
        <f>BK439</f>
        <v>0</v>
      </c>
      <c r="L439" s="116"/>
      <c r="M439" s="121"/>
      <c r="P439" s="122">
        <f>SUM(P440:P560)</f>
        <v>0</v>
      </c>
      <c r="R439" s="122">
        <f>SUM(R440:R560)</f>
        <v>0</v>
      </c>
      <c r="T439" s="123">
        <f>SUM(T440:T560)</f>
        <v>50.74579974999999</v>
      </c>
      <c r="AR439" s="117" t="s">
        <v>80</v>
      </c>
      <c r="AT439" s="124" t="s">
        <v>71</v>
      </c>
      <c r="AU439" s="124" t="s">
        <v>80</v>
      </c>
      <c r="AY439" s="117" t="s">
        <v>141</v>
      </c>
      <c r="BK439" s="125">
        <f>SUM(BK440:BK560)</f>
        <v>0</v>
      </c>
    </row>
    <row r="440" spans="2:65" s="1" customFormat="1" ht="16.5" customHeight="1">
      <c r="B440" s="33"/>
      <c r="C440" s="128" t="s">
        <v>678</v>
      </c>
      <c r="D440" s="128" t="s">
        <v>144</v>
      </c>
      <c r="E440" s="129" t="s">
        <v>679</v>
      </c>
      <c r="F440" s="130" t="s">
        <v>680</v>
      </c>
      <c r="G440" s="131" t="s">
        <v>147</v>
      </c>
      <c r="H440" s="132">
        <v>24.75</v>
      </c>
      <c r="I440" s="133"/>
      <c r="J440" s="134">
        <f>ROUND(I440*H440,2)</f>
        <v>0</v>
      </c>
      <c r="K440" s="130" t="s">
        <v>148</v>
      </c>
      <c r="L440" s="33"/>
      <c r="M440" s="135" t="s">
        <v>19</v>
      </c>
      <c r="N440" s="136" t="s">
        <v>43</v>
      </c>
      <c r="P440" s="137">
        <f>O440*H440</f>
        <v>0</v>
      </c>
      <c r="Q440" s="137">
        <v>0</v>
      </c>
      <c r="R440" s="137">
        <f>Q440*H440</f>
        <v>0</v>
      </c>
      <c r="S440" s="137">
        <v>0.03</v>
      </c>
      <c r="T440" s="138">
        <f>S440*H440</f>
        <v>0.7424999999999999</v>
      </c>
      <c r="AR440" s="139" t="s">
        <v>260</v>
      </c>
      <c r="AT440" s="139" t="s">
        <v>144</v>
      </c>
      <c r="AU440" s="139" t="s">
        <v>82</v>
      </c>
      <c r="AY440" s="18" t="s">
        <v>141</v>
      </c>
      <c r="BE440" s="140">
        <f>IF(N440="základní",J440,0)</f>
        <v>0</v>
      </c>
      <c r="BF440" s="140">
        <f>IF(N440="snížená",J440,0)</f>
        <v>0</v>
      </c>
      <c r="BG440" s="140">
        <f>IF(N440="zákl. přenesená",J440,0)</f>
        <v>0</v>
      </c>
      <c r="BH440" s="140">
        <f>IF(N440="sníž. přenesená",J440,0)</f>
        <v>0</v>
      </c>
      <c r="BI440" s="140">
        <f>IF(N440="nulová",J440,0)</f>
        <v>0</v>
      </c>
      <c r="BJ440" s="18" t="s">
        <v>80</v>
      </c>
      <c r="BK440" s="140">
        <f>ROUND(I440*H440,2)</f>
        <v>0</v>
      </c>
      <c r="BL440" s="18" t="s">
        <v>260</v>
      </c>
      <c r="BM440" s="139" t="s">
        <v>681</v>
      </c>
    </row>
    <row r="441" spans="2:47" s="1" customFormat="1" ht="10.2">
      <c r="B441" s="33"/>
      <c r="D441" s="141" t="s">
        <v>151</v>
      </c>
      <c r="F441" s="142" t="s">
        <v>682</v>
      </c>
      <c r="I441" s="143"/>
      <c r="L441" s="33"/>
      <c r="M441" s="144"/>
      <c r="T441" s="54"/>
      <c r="AT441" s="18" t="s">
        <v>151</v>
      </c>
      <c r="AU441" s="18" t="s">
        <v>82</v>
      </c>
    </row>
    <row r="442" spans="2:47" s="1" customFormat="1" ht="10.2">
      <c r="B442" s="33"/>
      <c r="D442" s="145" t="s">
        <v>153</v>
      </c>
      <c r="F442" s="146" t="s">
        <v>683</v>
      </c>
      <c r="I442" s="143"/>
      <c r="L442" s="33"/>
      <c r="M442" s="144"/>
      <c r="T442" s="54"/>
      <c r="AT442" s="18" t="s">
        <v>153</v>
      </c>
      <c r="AU442" s="18" t="s">
        <v>82</v>
      </c>
    </row>
    <row r="443" spans="2:51" s="12" customFormat="1" ht="10.2">
      <c r="B443" s="147"/>
      <c r="D443" s="141" t="s">
        <v>155</v>
      </c>
      <c r="E443" s="148" t="s">
        <v>19</v>
      </c>
      <c r="F443" s="149" t="s">
        <v>684</v>
      </c>
      <c r="H443" s="150">
        <v>24.75</v>
      </c>
      <c r="I443" s="151"/>
      <c r="L443" s="147"/>
      <c r="M443" s="152"/>
      <c r="T443" s="153"/>
      <c r="AT443" s="148" t="s">
        <v>155</v>
      </c>
      <c r="AU443" s="148" t="s">
        <v>82</v>
      </c>
      <c r="AV443" s="12" t="s">
        <v>82</v>
      </c>
      <c r="AW443" s="12" t="s">
        <v>33</v>
      </c>
      <c r="AX443" s="12" t="s">
        <v>80</v>
      </c>
      <c r="AY443" s="148" t="s">
        <v>141</v>
      </c>
    </row>
    <row r="444" spans="2:65" s="1" customFormat="1" ht="16.5" customHeight="1">
      <c r="B444" s="33"/>
      <c r="C444" s="128" t="s">
        <v>685</v>
      </c>
      <c r="D444" s="128" t="s">
        <v>144</v>
      </c>
      <c r="E444" s="129" t="s">
        <v>686</v>
      </c>
      <c r="F444" s="130" t="s">
        <v>687</v>
      </c>
      <c r="G444" s="131" t="s">
        <v>147</v>
      </c>
      <c r="H444" s="132">
        <v>65.12</v>
      </c>
      <c r="I444" s="133"/>
      <c r="J444" s="134">
        <f>ROUND(I444*H444,2)</f>
        <v>0</v>
      </c>
      <c r="K444" s="130" t="s">
        <v>148</v>
      </c>
      <c r="L444" s="33"/>
      <c r="M444" s="135" t="s">
        <v>19</v>
      </c>
      <c r="N444" s="136" t="s">
        <v>43</v>
      </c>
      <c r="P444" s="137">
        <f>O444*H444</f>
        <v>0</v>
      </c>
      <c r="Q444" s="137">
        <v>0</v>
      </c>
      <c r="R444" s="137">
        <f>Q444*H444</f>
        <v>0</v>
      </c>
      <c r="S444" s="137">
        <v>0.00594</v>
      </c>
      <c r="T444" s="138">
        <f>S444*H444</f>
        <v>0.3868128</v>
      </c>
      <c r="AR444" s="139" t="s">
        <v>260</v>
      </c>
      <c r="AT444" s="139" t="s">
        <v>144</v>
      </c>
      <c r="AU444" s="139" t="s">
        <v>82</v>
      </c>
      <c r="AY444" s="18" t="s">
        <v>141</v>
      </c>
      <c r="BE444" s="140">
        <f>IF(N444="základní",J444,0)</f>
        <v>0</v>
      </c>
      <c r="BF444" s="140">
        <f>IF(N444="snížená",J444,0)</f>
        <v>0</v>
      </c>
      <c r="BG444" s="140">
        <f>IF(N444="zákl. přenesená",J444,0)</f>
        <v>0</v>
      </c>
      <c r="BH444" s="140">
        <f>IF(N444="sníž. přenesená",J444,0)</f>
        <v>0</v>
      </c>
      <c r="BI444" s="140">
        <f>IF(N444="nulová",J444,0)</f>
        <v>0</v>
      </c>
      <c r="BJ444" s="18" t="s">
        <v>80</v>
      </c>
      <c r="BK444" s="140">
        <f>ROUND(I444*H444,2)</f>
        <v>0</v>
      </c>
      <c r="BL444" s="18" t="s">
        <v>260</v>
      </c>
      <c r="BM444" s="139" t="s">
        <v>688</v>
      </c>
    </row>
    <row r="445" spans="2:47" s="1" customFormat="1" ht="10.2">
      <c r="B445" s="33"/>
      <c r="D445" s="141" t="s">
        <v>151</v>
      </c>
      <c r="F445" s="142" t="s">
        <v>689</v>
      </c>
      <c r="I445" s="143"/>
      <c r="L445" s="33"/>
      <c r="M445" s="144"/>
      <c r="T445" s="54"/>
      <c r="AT445" s="18" t="s">
        <v>151</v>
      </c>
      <c r="AU445" s="18" t="s">
        <v>82</v>
      </c>
    </row>
    <row r="446" spans="2:47" s="1" customFormat="1" ht="10.2">
      <c r="B446" s="33"/>
      <c r="D446" s="145" t="s">
        <v>153</v>
      </c>
      <c r="F446" s="146" t="s">
        <v>690</v>
      </c>
      <c r="I446" s="143"/>
      <c r="L446" s="33"/>
      <c r="M446" s="144"/>
      <c r="T446" s="54"/>
      <c r="AT446" s="18" t="s">
        <v>153</v>
      </c>
      <c r="AU446" s="18" t="s">
        <v>82</v>
      </c>
    </row>
    <row r="447" spans="2:51" s="12" customFormat="1" ht="10.2">
      <c r="B447" s="147"/>
      <c r="D447" s="141" t="s">
        <v>155</v>
      </c>
      <c r="E447" s="148" t="s">
        <v>19</v>
      </c>
      <c r="F447" s="149" t="s">
        <v>691</v>
      </c>
      <c r="H447" s="150">
        <v>65.12</v>
      </c>
      <c r="I447" s="151"/>
      <c r="L447" s="147"/>
      <c r="M447" s="152"/>
      <c r="T447" s="153"/>
      <c r="AT447" s="148" t="s">
        <v>155</v>
      </c>
      <c r="AU447" s="148" t="s">
        <v>82</v>
      </c>
      <c r="AV447" s="12" t="s">
        <v>82</v>
      </c>
      <c r="AW447" s="12" t="s">
        <v>33</v>
      </c>
      <c r="AX447" s="12" t="s">
        <v>80</v>
      </c>
      <c r="AY447" s="148" t="s">
        <v>141</v>
      </c>
    </row>
    <row r="448" spans="2:65" s="1" customFormat="1" ht="16.5" customHeight="1">
      <c r="B448" s="33"/>
      <c r="C448" s="128" t="s">
        <v>692</v>
      </c>
      <c r="D448" s="128" t="s">
        <v>144</v>
      </c>
      <c r="E448" s="129" t="s">
        <v>693</v>
      </c>
      <c r="F448" s="130" t="s">
        <v>694</v>
      </c>
      <c r="G448" s="131" t="s">
        <v>445</v>
      </c>
      <c r="H448" s="132">
        <v>24.915</v>
      </c>
      <c r="I448" s="133"/>
      <c r="J448" s="134">
        <f>ROUND(I448*H448,2)</f>
        <v>0</v>
      </c>
      <c r="K448" s="130" t="s">
        <v>148</v>
      </c>
      <c r="L448" s="33"/>
      <c r="M448" s="135" t="s">
        <v>19</v>
      </c>
      <c r="N448" s="136" t="s">
        <v>43</v>
      </c>
      <c r="P448" s="137">
        <f>O448*H448</f>
        <v>0</v>
      </c>
      <c r="Q448" s="137">
        <v>0</v>
      </c>
      <c r="R448" s="137">
        <f>Q448*H448</f>
        <v>0</v>
      </c>
      <c r="S448" s="137">
        <v>0.00191</v>
      </c>
      <c r="T448" s="138">
        <f>S448*H448</f>
        <v>0.04758765</v>
      </c>
      <c r="AR448" s="139" t="s">
        <v>260</v>
      </c>
      <c r="AT448" s="139" t="s">
        <v>144</v>
      </c>
      <c r="AU448" s="139" t="s">
        <v>82</v>
      </c>
      <c r="AY448" s="18" t="s">
        <v>141</v>
      </c>
      <c r="BE448" s="140">
        <f>IF(N448="základní",J448,0)</f>
        <v>0</v>
      </c>
      <c r="BF448" s="140">
        <f>IF(N448="snížená",J448,0)</f>
        <v>0</v>
      </c>
      <c r="BG448" s="140">
        <f>IF(N448="zákl. přenesená",J448,0)</f>
        <v>0</v>
      </c>
      <c r="BH448" s="140">
        <f>IF(N448="sníž. přenesená",J448,0)</f>
        <v>0</v>
      </c>
      <c r="BI448" s="140">
        <f>IF(N448="nulová",J448,0)</f>
        <v>0</v>
      </c>
      <c r="BJ448" s="18" t="s">
        <v>80</v>
      </c>
      <c r="BK448" s="140">
        <f>ROUND(I448*H448,2)</f>
        <v>0</v>
      </c>
      <c r="BL448" s="18" t="s">
        <v>260</v>
      </c>
      <c r="BM448" s="139" t="s">
        <v>695</v>
      </c>
    </row>
    <row r="449" spans="2:47" s="1" customFormat="1" ht="10.2">
      <c r="B449" s="33"/>
      <c r="D449" s="141" t="s">
        <v>151</v>
      </c>
      <c r="F449" s="142" t="s">
        <v>696</v>
      </c>
      <c r="I449" s="143"/>
      <c r="L449" s="33"/>
      <c r="M449" s="144"/>
      <c r="T449" s="54"/>
      <c r="AT449" s="18" t="s">
        <v>151</v>
      </c>
      <c r="AU449" s="18" t="s">
        <v>82</v>
      </c>
    </row>
    <row r="450" spans="2:47" s="1" customFormat="1" ht="10.2">
      <c r="B450" s="33"/>
      <c r="D450" s="145" t="s">
        <v>153</v>
      </c>
      <c r="F450" s="146" t="s">
        <v>697</v>
      </c>
      <c r="I450" s="143"/>
      <c r="L450" s="33"/>
      <c r="M450" s="144"/>
      <c r="T450" s="54"/>
      <c r="AT450" s="18" t="s">
        <v>153</v>
      </c>
      <c r="AU450" s="18" t="s">
        <v>82</v>
      </c>
    </row>
    <row r="451" spans="2:51" s="12" customFormat="1" ht="10.2">
      <c r="B451" s="147"/>
      <c r="D451" s="141" t="s">
        <v>155</v>
      </c>
      <c r="E451" s="148" t="s">
        <v>19</v>
      </c>
      <c r="F451" s="149" t="s">
        <v>698</v>
      </c>
      <c r="H451" s="150">
        <v>24.915</v>
      </c>
      <c r="I451" s="151"/>
      <c r="L451" s="147"/>
      <c r="M451" s="152"/>
      <c r="T451" s="153"/>
      <c r="AT451" s="148" t="s">
        <v>155</v>
      </c>
      <c r="AU451" s="148" t="s">
        <v>82</v>
      </c>
      <c r="AV451" s="12" t="s">
        <v>82</v>
      </c>
      <c r="AW451" s="12" t="s">
        <v>33</v>
      </c>
      <c r="AX451" s="12" t="s">
        <v>80</v>
      </c>
      <c r="AY451" s="148" t="s">
        <v>141</v>
      </c>
    </row>
    <row r="452" spans="2:65" s="1" customFormat="1" ht="16.5" customHeight="1">
      <c r="B452" s="33"/>
      <c r="C452" s="128" t="s">
        <v>699</v>
      </c>
      <c r="D452" s="128" t="s">
        <v>144</v>
      </c>
      <c r="E452" s="129" t="s">
        <v>700</v>
      </c>
      <c r="F452" s="130" t="s">
        <v>701</v>
      </c>
      <c r="G452" s="131" t="s">
        <v>445</v>
      </c>
      <c r="H452" s="132">
        <v>4.7</v>
      </c>
      <c r="I452" s="133"/>
      <c r="J452" s="134">
        <f>ROUND(I452*H452,2)</f>
        <v>0</v>
      </c>
      <c r="K452" s="130" t="s">
        <v>148</v>
      </c>
      <c r="L452" s="33"/>
      <c r="M452" s="135" t="s">
        <v>19</v>
      </c>
      <c r="N452" s="136" t="s">
        <v>43</v>
      </c>
      <c r="P452" s="137">
        <f>O452*H452</f>
        <v>0</v>
      </c>
      <c r="Q452" s="137">
        <v>0</v>
      </c>
      <c r="R452" s="137">
        <f>Q452*H452</f>
        <v>0</v>
      </c>
      <c r="S452" s="137">
        <v>0.00167</v>
      </c>
      <c r="T452" s="138">
        <f>S452*H452</f>
        <v>0.007849</v>
      </c>
      <c r="AR452" s="139" t="s">
        <v>260</v>
      </c>
      <c r="AT452" s="139" t="s">
        <v>144</v>
      </c>
      <c r="AU452" s="139" t="s">
        <v>82</v>
      </c>
      <c r="AY452" s="18" t="s">
        <v>141</v>
      </c>
      <c r="BE452" s="140">
        <f>IF(N452="základní",J452,0)</f>
        <v>0</v>
      </c>
      <c r="BF452" s="140">
        <f>IF(N452="snížená",J452,0)</f>
        <v>0</v>
      </c>
      <c r="BG452" s="140">
        <f>IF(N452="zákl. přenesená",J452,0)</f>
        <v>0</v>
      </c>
      <c r="BH452" s="140">
        <f>IF(N452="sníž. přenesená",J452,0)</f>
        <v>0</v>
      </c>
      <c r="BI452" s="140">
        <f>IF(N452="nulová",J452,0)</f>
        <v>0</v>
      </c>
      <c r="BJ452" s="18" t="s">
        <v>80</v>
      </c>
      <c r="BK452" s="140">
        <f>ROUND(I452*H452,2)</f>
        <v>0</v>
      </c>
      <c r="BL452" s="18" t="s">
        <v>260</v>
      </c>
      <c r="BM452" s="139" t="s">
        <v>702</v>
      </c>
    </row>
    <row r="453" spans="2:47" s="1" customFormat="1" ht="10.2">
      <c r="B453" s="33"/>
      <c r="D453" s="141" t="s">
        <v>151</v>
      </c>
      <c r="F453" s="142" t="s">
        <v>703</v>
      </c>
      <c r="I453" s="143"/>
      <c r="L453" s="33"/>
      <c r="M453" s="144"/>
      <c r="T453" s="54"/>
      <c r="AT453" s="18" t="s">
        <v>151</v>
      </c>
      <c r="AU453" s="18" t="s">
        <v>82</v>
      </c>
    </row>
    <row r="454" spans="2:47" s="1" customFormat="1" ht="10.2">
      <c r="B454" s="33"/>
      <c r="D454" s="145" t="s">
        <v>153</v>
      </c>
      <c r="F454" s="146" t="s">
        <v>704</v>
      </c>
      <c r="I454" s="143"/>
      <c r="L454" s="33"/>
      <c r="M454" s="144"/>
      <c r="T454" s="54"/>
      <c r="AT454" s="18" t="s">
        <v>153</v>
      </c>
      <c r="AU454" s="18" t="s">
        <v>82</v>
      </c>
    </row>
    <row r="455" spans="2:51" s="12" customFormat="1" ht="10.2">
      <c r="B455" s="147"/>
      <c r="D455" s="141" t="s">
        <v>155</v>
      </c>
      <c r="E455" s="148" t="s">
        <v>19</v>
      </c>
      <c r="F455" s="149" t="s">
        <v>705</v>
      </c>
      <c r="H455" s="150">
        <v>4.7</v>
      </c>
      <c r="I455" s="151"/>
      <c r="L455" s="147"/>
      <c r="M455" s="152"/>
      <c r="T455" s="153"/>
      <c r="AT455" s="148" t="s">
        <v>155</v>
      </c>
      <c r="AU455" s="148" t="s">
        <v>82</v>
      </c>
      <c r="AV455" s="12" t="s">
        <v>82</v>
      </c>
      <c r="AW455" s="12" t="s">
        <v>33</v>
      </c>
      <c r="AX455" s="12" t="s">
        <v>80</v>
      </c>
      <c r="AY455" s="148" t="s">
        <v>141</v>
      </c>
    </row>
    <row r="456" spans="2:65" s="1" customFormat="1" ht="16.5" customHeight="1">
      <c r="B456" s="33"/>
      <c r="C456" s="128" t="s">
        <v>706</v>
      </c>
      <c r="D456" s="128" t="s">
        <v>144</v>
      </c>
      <c r="E456" s="129" t="s">
        <v>707</v>
      </c>
      <c r="F456" s="130" t="s">
        <v>708</v>
      </c>
      <c r="G456" s="131" t="s">
        <v>445</v>
      </c>
      <c r="H456" s="132">
        <v>31.61</v>
      </c>
      <c r="I456" s="133"/>
      <c r="J456" s="134">
        <f>ROUND(I456*H456,2)</f>
        <v>0</v>
      </c>
      <c r="K456" s="130" t="s">
        <v>148</v>
      </c>
      <c r="L456" s="33"/>
      <c r="M456" s="135" t="s">
        <v>19</v>
      </c>
      <c r="N456" s="136" t="s">
        <v>43</v>
      </c>
      <c r="P456" s="137">
        <f>O456*H456</f>
        <v>0</v>
      </c>
      <c r="Q456" s="137">
        <v>0</v>
      </c>
      <c r="R456" s="137">
        <f>Q456*H456</f>
        <v>0</v>
      </c>
      <c r="S456" s="137">
        <v>0.00175</v>
      </c>
      <c r="T456" s="138">
        <f>S456*H456</f>
        <v>0.0553175</v>
      </c>
      <c r="AR456" s="139" t="s">
        <v>260</v>
      </c>
      <c r="AT456" s="139" t="s">
        <v>144</v>
      </c>
      <c r="AU456" s="139" t="s">
        <v>82</v>
      </c>
      <c r="AY456" s="18" t="s">
        <v>141</v>
      </c>
      <c r="BE456" s="140">
        <f>IF(N456="základní",J456,0)</f>
        <v>0</v>
      </c>
      <c r="BF456" s="140">
        <f>IF(N456="snížená",J456,0)</f>
        <v>0</v>
      </c>
      <c r="BG456" s="140">
        <f>IF(N456="zákl. přenesená",J456,0)</f>
        <v>0</v>
      </c>
      <c r="BH456" s="140">
        <f>IF(N456="sníž. přenesená",J456,0)</f>
        <v>0</v>
      </c>
      <c r="BI456" s="140">
        <f>IF(N456="nulová",J456,0)</f>
        <v>0</v>
      </c>
      <c r="BJ456" s="18" t="s">
        <v>80</v>
      </c>
      <c r="BK456" s="140">
        <f>ROUND(I456*H456,2)</f>
        <v>0</v>
      </c>
      <c r="BL456" s="18" t="s">
        <v>260</v>
      </c>
      <c r="BM456" s="139" t="s">
        <v>709</v>
      </c>
    </row>
    <row r="457" spans="2:47" s="1" customFormat="1" ht="10.2">
      <c r="B457" s="33"/>
      <c r="D457" s="141" t="s">
        <v>151</v>
      </c>
      <c r="F457" s="142" t="s">
        <v>710</v>
      </c>
      <c r="I457" s="143"/>
      <c r="L457" s="33"/>
      <c r="M457" s="144"/>
      <c r="T457" s="54"/>
      <c r="AT457" s="18" t="s">
        <v>151</v>
      </c>
      <c r="AU457" s="18" t="s">
        <v>82</v>
      </c>
    </row>
    <row r="458" spans="2:47" s="1" customFormat="1" ht="10.2">
      <c r="B458" s="33"/>
      <c r="D458" s="145" t="s">
        <v>153</v>
      </c>
      <c r="F458" s="146" t="s">
        <v>711</v>
      </c>
      <c r="I458" s="143"/>
      <c r="L458" s="33"/>
      <c r="M458" s="144"/>
      <c r="T458" s="54"/>
      <c r="AT458" s="18" t="s">
        <v>153</v>
      </c>
      <c r="AU458" s="18" t="s">
        <v>82</v>
      </c>
    </row>
    <row r="459" spans="2:51" s="12" customFormat="1" ht="10.2">
      <c r="B459" s="147"/>
      <c r="D459" s="141" t="s">
        <v>155</v>
      </c>
      <c r="E459" s="148" t="s">
        <v>19</v>
      </c>
      <c r="F459" s="149" t="s">
        <v>712</v>
      </c>
      <c r="H459" s="150">
        <v>31.61</v>
      </c>
      <c r="I459" s="151"/>
      <c r="L459" s="147"/>
      <c r="M459" s="152"/>
      <c r="T459" s="153"/>
      <c r="AT459" s="148" t="s">
        <v>155</v>
      </c>
      <c r="AU459" s="148" t="s">
        <v>82</v>
      </c>
      <c r="AV459" s="12" t="s">
        <v>82</v>
      </c>
      <c r="AW459" s="12" t="s">
        <v>33</v>
      </c>
      <c r="AX459" s="12" t="s">
        <v>80</v>
      </c>
      <c r="AY459" s="148" t="s">
        <v>141</v>
      </c>
    </row>
    <row r="460" spans="2:65" s="1" customFormat="1" ht="16.5" customHeight="1">
      <c r="B460" s="33"/>
      <c r="C460" s="128" t="s">
        <v>713</v>
      </c>
      <c r="D460" s="128" t="s">
        <v>144</v>
      </c>
      <c r="E460" s="129" t="s">
        <v>714</v>
      </c>
      <c r="F460" s="130" t="s">
        <v>715</v>
      </c>
      <c r="G460" s="131" t="s">
        <v>445</v>
      </c>
      <c r="H460" s="132">
        <v>25.03</v>
      </c>
      <c r="I460" s="133"/>
      <c r="J460" s="134">
        <f>ROUND(I460*H460,2)</f>
        <v>0</v>
      </c>
      <c r="K460" s="130" t="s">
        <v>148</v>
      </c>
      <c r="L460" s="33"/>
      <c r="M460" s="135" t="s">
        <v>19</v>
      </c>
      <c r="N460" s="136" t="s">
        <v>43</v>
      </c>
      <c r="P460" s="137">
        <f>O460*H460</f>
        <v>0</v>
      </c>
      <c r="Q460" s="137">
        <v>0</v>
      </c>
      <c r="R460" s="137">
        <f>Q460*H460</f>
        <v>0</v>
      </c>
      <c r="S460" s="137">
        <v>0.0026</v>
      </c>
      <c r="T460" s="138">
        <f>S460*H460</f>
        <v>0.065078</v>
      </c>
      <c r="AR460" s="139" t="s">
        <v>260</v>
      </c>
      <c r="AT460" s="139" t="s">
        <v>144</v>
      </c>
      <c r="AU460" s="139" t="s">
        <v>82</v>
      </c>
      <c r="AY460" s="18" t="s">
        <v>141</v>
      </c>
      <c r="BE460" s="140">
        <f>IF(N460="základní",J460,0)</f>
        <v>0</v>
      </c>
      <c r="BF460" s="140">
        <f>IF(N460="snížená",J460,0)</f>
        <v>0</v>
      </c>
      <c r="BG460" s="140">
        <f>IF(N460="zákl. přenesená",J460,0)</f>
        <v>0</v>
      </c>
      <c r="BH460" s="140">
        <f>IF(N460="sníž. přenesená",J460,0)</f>
        <v>0</v>
      </c>
      <c r="BI460" s="140">
        <f>IF(N460="nulová",J460,0)</f>
        <v>0</v>
      </c>
      <c r="BJ460" s="18" t="s">
        <v>80</v>
      </c>
      <c r="BK460" s="140">
        <f>ROUND(I460*H460,2)</f>
        <v>0</v>
      </c>
      <c r="BL460" s="18" t="s">
        <v>260</v>
      </c>
      <c r="BM460" s="139" t="s">
        <v>716</v>
      </c>
    </row>
    <row r="461" spans="2:47" s="1" customFormat="1" ht="10.2">
      <c r="B461" s="33"/>
      <c r="D461" s="141" t="s">
        <v>151</v>
      </c>
      <c r="F461" s="142" t="s">
        <v>717</v>
      </c>
      <c r="I461" s="143"/>
      <c r="L461" s="33"/>
      <c r="M461" s="144"/>
      <c r="T461" s="54"/>
      <c r="AT461" s="18" t="s">
        <v>151</v>
      </c>
      <c r="AU461" s="18" t="s">
        <v>82</v>
      </c>
    </row>
    <row r="462" spans="2:47" s="1" customFormat="1" ht="10.2">
      <c r="B462" s="33"/>
      <c r="D462" s="145" t="s">
        <v>153</v>
      </c>
      <c r="F462" s="146" t="s">
        <v>718</v>
      </c>
      <c r="I462" s="143"/>
      <c r="L462" s="33"/>
      <c r="M462" s="144"/>
      <c r="T462" s="54"/>
      <c r="AT462" s="18" t="s">
        <v>153</v>
      </c>
      <c r="AU462" s="18" t="s">
        <v>82</v>
      </c>
    </row>
    <row r="463" spans="2:51" s="12" customFormat="1" ht="10.2">
      <c r="B463" s="147"/>
      <c r="D463" s="141" t="s">
        <v>155</v>
      </c>
      <c r="E463" s="148" t="s">
        <v>19</v>
      </c>
      <c r="F463" s="149" t="s">
        <v>719</v>
      </c>
      <c r="H463" s="150">
        <v>25.03</v>
      </c>
      <c r="I463" s="151"/>
      <c r="L463" s="147"/>
      <c r="M463" s="152"/>
      <c r="T463" s="153"/>
      <c r="AT463" s="148" t="s">
        <v>155</v>
      </c>
      <c r="AU463" s="148" t="s">
        <v>82</v>
      </c>
      <c r="AV463" s="12" t="s">
        <v>82</v>
      </c>
      <c r="AW463" s="12" t="s">
        <v>33</v>
      </c>
      <c r="AX463" s="12" t="s">
        <v>80</v>
      </c>
      <c r="AY463" s="148" t="s">
        <v>141</v>
      </c>
    </row>
    <row r="464" spans="2:65" s="1" customFormat="1" ht="16.5" customHeight="1">
      <c r="B464" s="33"/>
      <c r="C464" s="128" t="s">
        <v>720</v>
      </c>
      <c r="D464" s="128" t="s">
        <v>144</v>
      </c>
      <c r="E464" s="129" t="s">
        <v>721</v>
      </c>
      <c r="F464" s="130" t="s">
        <v>722</v>
      </c>
      <c r="G464" s="131" t="s">
        <v>517</v>
      </c>
      <c r="H464" s="132">
        <v>20</v>
      </c>
      <c r="I464" s="133"/>
      <c r="J464" s="134">
        <f>ROUND(I464*H464,2)</f>
        <v>0</v>
      </c>
      <c r="K464" s="130" t="s">
        <v>148</v>
      </c>
      <c r="L464" s="33"/>
      <c r="M464" s="135" t="s">
        <v>19</v>
      </c>
      <c r="N464" s="136" t="s">
        <v>43</v>
      </c>
      <c r="P464" s="137">
        <f>O464*H464</f>
        <v>0</v>
      </c>
      <c r="Q464" s="137">
        <v>0</v>
      </c>
      <c r="R464" s="137">
        <f>Q464*H464</f>
        <v>0</v>
      </c>
      <c r="S464" s="137">
        <v>0.0094</v>
      </c>
      <c r="T464" s="138">
        <f>S464*H464</f>
        <v>0.188</v>
      </c>
      <c r="AR464" s="139" t="s">
        <v>260</v>
      </c>
      <c r="AT464" s="139" t="s">
        <v>144</v>
      </c>
      <c r="AU464" s="139" t="s">
        <v>82</v>
      </c>
      <c r="AY464" s="18" t="s">
        <v>141</v>
      </c>
      <c r="BE464" s="140">
        <f>IF(N464="základní",J464,0)</f>
        <v>0</v>
      </c>
      <c r="BF464" s="140">
        <f>IF(N464="snížená",J464,0)</f>
        <v>0</v>
      </c>
      <c r="BG464" s="140">
        <f>IF(N464="zákl. přenesená",J464,0)</f>
        <v>0</v>
      </c>
      <c r="BH464" s="140">
        <f>IF(N464="sníž. přenesená",J464,0)</f>
        <v>0</v>
      </c>
      <c r="BI464" s="140">
        <f>IF(N464="nulová",J464,0)</f>
        <v>0</v>
      </c>
      <c r="BJ464" s="18" t="s">
        <v>80</v>
      </c>
      <c r="BK464" s="140">
        <f>ROUND(I464*H464,2)</f>
        <v>0</v>
      </c>
      <c r="BL464" s="18" t="s">
        <v>260</v>
      </c>
      <c r="BM464" s="139" t="s">
        <v>723</v>
      </c>
    </row>
    <row r="465" spans="2:47" s="1" customFormat="1" ht="10.2">
      <c r="B465" s="33"/>
      <c r="D465" s="141" t="s">
        <v>151</v>
      </c>
      <c r="F465" s="142" t="s">
        <v>724</v>
      </c>
      <c r="I465" s="143"/>
      <c r="L465" s="33"/>
      <c r="M465" s="144"/>
      <c r="T465" s="54"/>
      <c r="AT465" s="18" t="s">
        <v>151</v>
      </c>
      <c r="AU465" s="18" t="s">
        <v>82</v>
      </c>
    </row>
    <row r="466" spans="2:47" s="1" customFormat="1" ht="10.2">
      <c r="B466" s="33"/>
      <c r="D466" s="145" t="s">
        <v>153</v>
      </c>
      <c r="F466" s="146" t="s">
        <v>725</v>
      </c>
      <c r="I466" s="143"/>
      <c r="L466" s="33"/>
      <c r="M466" s="144"/>
      <c r="T466" s="54"/>
      <c r="AT466" s="18" t="s">
        <v>153</v>
      </c>
      <c r="AU466" s="18" t="s">
        <v>82</v>
      </c>
    </row>
    <row r="467" spans="2:51" s="12" customFormat="1" ht="10.2">
      <c r="B467" s="147"/>
      <c r="D467" s="141" t="s">
        <v>155</v>
      </c>
      <c r="E467" s="148" t="s">
        <v>19</v>
      </c>
      <c r="F467" s="149" t="s">
        <v>726</v>
      </c>
      <c r="H467" s="150">
        <v>20</v>
      </c>
      <c r="I467" s="151"/>
      <c r="L467" s="147"/>
      <c r="M467" s="152"/>
      <c r="T467" s="153"/>
      <c r="AT467" s="148" t="s">
        <v>155</v>
      </c>
      <c r="AU467" s="148" t="s">
        <v>82</v>
      </c>
      <c r="AV467" s="12" t="s">
        <v>82</v>
      </c>
      <c r="AW467" s="12" t="s">
        <v>33</v>
      </c>
      <c r="AX467" s="12" t="s">
        <v>80</v>
      </c>
      <c r="AY467" s="148" t="s">
        <v>141</v>
      </c>
    </row>
    <row r="468" spans="2:65" s="1" customFormat="1" ht="16.5" customHeight="1">
      <c r="B468" s="33"/>
      <c r="C468" s="128" t="s">
        <v>727</v>
      </c>
      <c r="D468" s="128" t="s">
        <v>144</v>
      </c>
      <c r="E468" s="129" t="s">
        <v>728</v>
      </c>
      <c r="F468" s="130" t="s">
        <v>729</v>
      </c>
      <c r="G468" s="131" t="s">
        <v>445</v>
      </c>
      <c r="H468" s="132">
        <v>10.02</v>
      </c>
      <c r="I468" s="133"/>
      <c r="J468" s="134">
        <f>ROUND(I468*H468,2)</f>
        <v>0</v>
      </c>
      <c r="K468" s="130" t="s">
        <v>148</v>
      </c>
      <c r="L468" s="33"/>
      <c r="M468" s="135" t="s">
        <v>19</v>
      </c>
      <c r="N468" s="136" t="s">
        <v>43</v>
      </c>
      <c r="P468" s="137">
        <f>O468*H468</f>
        <v>0</v>
      </c>
      <c r="Q468" s="137">
        <v>0</v>
      </c>
      <c r="R468" s="137">
        <f>Q468*H468</f>
        <v>0</v>
      </c>
      <c r="S468" s="137">
        <v>0.00394</v>
      </c>
      <c r="T468" s="138">
        <f>S468*H468</f>
        <v>0.039478799999999994</v>
      </c>
      <c r="AR468" s="139" t="s">
        <v>260</v>
      </c>
      <c r="AT468" s="139" t="s">
        <v>144</v>
      </c>
      <c r="AU468" s="139" t="s">
        <v>82</v>
      </c>
      <c r="AY468" s="18" t="s">
        <v>141</v>
      </c>
      <c r="BE468" s="140">
        <f>IF(N468="základní",J468,0)</f>
        <v>0</v>
      </c>
      <c r="BF468" s="140">
        <f>IF(N468="snížená",J468,0)</f>
        <v>0</v>
      </c>
      <c r="BG468" s="140">
        <f>IF(N468="zákl. přenesená",J468,0)</f>
        <v>0</v>
      </c>
      <c r="BH468" s="140">
        <f>IF(N468="sníž. přenesená",J468,0)</f>
        <v>0</v>
      </c>
      <c r="BI468" s="140">
        <f>IF(N468="nulová",J468,0)</f>
        <v>0</v>
      </c>
      <c r="BJ468" s="18" t="s">
        <v>80</v>
      </c>
      <c r="BK468" s="140">
        <f>ROUND(I468*H468,2)</f>
        <v>0</v>
      </c>
      <c r="BL468" s="18" t="s">
        <v>260</v>
      </c>
      <c r="BM468" s="139" t="s">
        <v>730</v>
      </c>
    </row>
    <row r="469" spans="2:47" s="1" customFormat="1" ht="10.2">
      <c r="B469" s="33"/>
      <c r="D469" s="141" t="s">
        <v>151</v>
      </c>
      <c r="F469" s="142" t="s">
        <v>731</v>
      </c>
      <c r="I469" s="143"/>
      <c r="L469" s="33"/>
      <c r="M469" s="144"/>
      <c r="T469" s="54"/>
      <c r="AT469" s="18" t="s">
        <v>151</v>
      </c>
      <c r="AU469" s="18" t="s">
        <v>82</v>
      </c>
    </row>
    <row r="470" spans="2:47" s="1" customFormat="1" ht="10.2">
      <c r="B470" s="33"/>
      <c r="D470" s="145" t="s">
        <v>153</v>
      </c>
      <c r="F470" s="146" t="s">
        <v>732</v>
      </c>
      <c r="I470" s="143"/>
      <c r="L470" s="33"/>
      <c r="M470" s="144"/>
      <c r="T470" s="54"/>
      <c r="AT470" s="18" t="s">
        <v>153</v>
      </c>
      <c r="AU470" s="18" t="s">
        <v>82</v>
      </c>
    </row>
    <row r="471" spans="2:51" s="12" customFormat="1" ht="10.2">
      <c r="B471" s="147"/>
      <c r="D471" s="141" t="s">
        <v>155</v>
      </c>
      <c r="E471" s="148" t="s">
        <v>19</v>
      </c>
      <c r="F471" s="149" t="s">
        <v>733</v>
      </c>
      <c r="H471" s="150">
        <v>10.02</v>
      </c>
      <c r="I471" s="151"/>
      <c r="L471" s="147"/>
      <c r="M471" s="152"/>
      <c r="T471" s="153"/>
      <c r="AT471" s="148" t="s">
        <v>155</v>
      </c>
      <c r="AU471" s="148" t="s">
        <v>82</v>
      </c>
      <c r="AV471" s="12" t="s">
        <v>82</v>
      </c>
      <c r="AW471" s="12" t="s">
        <v>33</v>
      </c>
      <c r="AX471" s="12" t="s">
        <v>80</v>
      </c>
      <c r="AY471" s="148" t="s">
        <v>141</v>
      </c>
    </row>
    <row r="472" spans="2:65" s="1" customFormat="1" ht="16.5" customHeight="1">
      <c r="B472" s="33"/>
      <c r="C472" s="128" t="s">
        <v>734</v>
      </c>
      <c r="D472" s="128" t="s">
        <v>144</v>
      </c>
      <c r="E472" s="129" t="s">
        <v>735</v>
      </c>
      <c r="F472" s="130" t="s">
        <v>736</v>
      </c>
      <c r="G472" s="131" t="s">
        <v>445</v>
      </c>
      <c r="H472" s="132">
        <v>4.7</v>
      </c>
      <c r="I472" s="133"/>
      <c r="J472" s="134">
        <f>ROUND(I472*H472,2)</f>
        <v>0</v>
      </c>
      <c r="K472" s="130" t="s">
        <v>148</v>
      </c>
      <c r="L472" s="33"/>
      <c r="M472" s="135" t="s">
        <v>19</v>
      </c>
      <c r="N472" s="136" t="s">
        <v>43</v>
      </c>
      <c r="P472" s="137">
        <f>O472*H472</f>
        <v>0</v>
      </c>
      <c r="Q472" s="137">
        <v>0</v>
      </c>
      <c r="R472" s="137">
        <f>Q472*H472</f>
        <v>0</v>
      </c>
      <c r="S472" s="137">
        <v>0.002</v>
      </c>
      <c r="T472" s="138">
        <f>S472*H472</f>
        <v>0.0094</v>
      </c>
      <c r="AR472" s="139" t="s">
        <v>260</v>
      </c>
      <c r="AT472" s="139" t="s">
        <v>144</v>
      </c>
      <c r="AU472" s="139" t="s">
        <v>82</v>
      </c>
      <c r="AY472" s="18" t="s">
        <v>141</v>
      </c>
      <c r="BE472" s="140">
        <f>IF(N472="základní",J472,0)</f>
        <v>0</v>
      </c>
      <c r="BF472" s="140">
        <f>IF(N472="snížená",J472,0)</f>
        <v>0</v>
      </c>
      <c r="BG472" s="140">
        <f>IF(N472="zákl. přenesená",J472,0)</f>
        <v>0</v>
      </c>
      <c r="BH472" s="140">
        <f>IF(N472="sníž. přenesená",J472,0)</f>
        <v>0</v>
      </c>
      <c r="BI472" s="140">
        <f>IF(N472="nulová",J472,0)</f>
        <v>0</v>
      </c>
      <c r="BJ472" s="18" t="s">
        <v>80</v>
      </c>
      <c r="BK472" s="140">
        <f>ROUND(I472*H472,2)</f>
        <v>0</v>
      </c>
      <c r="BL472" s="18" t="s">
        <v>260</v>
      </c>
      <c r="BM472" s="139" t="s">
        <v>737</v>
      </c>
    </row>
    <row r="473" spans="2:47" s="1" customFormat="1" ht="10.2">
      <c r="B473" s="33"/>
      <c r="D473" s="141" t="s">
        <v>151</v>
      </c>
      <c r="F473" s="142" t="s">
        <v>738</v>
      </c>
      <c r="I473" s="143"/>
      <c r="L473" s="33"/>
      <c r="M473" s="144"/>
      <c r="T473" s="54"/>
      <c r="AT473" s="18" t="s">
        <v>151</v>
      </c>
      <c r="AU473" s="18" t="s">
        <v>82</v>
      </c>
    </row>
    <row r="474" spans="2:47" s="1" customFormat="1" ht="10.2">
      <c r="B474" s="33"/>
      <c r="D474" s="145" t="s">
        <v>153</v>
      </c>
      <c r="F474" s="146" t="s">
        <v>739</v>
      </c>
      <c r="I474" s="143"/>
      <c r="L474" s="33"/>
      <c r="M474" s="144"/>
      <c r="T474" s="54"/>
      <c r="AT474" s="18" t="s">
        <v>153</v>
      </c>
      <c r="AU474" s="18" t="s">
        <v>82</v>
      </c>
    </row>
    <row r="475" spans="2:51" s="12" customFormat="1" ht="10.2">
      <c r="B475" s="147"/>
      <c r="D475" s="141" t="s">
        <v>155</v>
      </c>
      <c r="E475" s="148" t="s">
        <v>19</v>
      </c>
      <c r="F475" s="149" t="s">
        <v>705</v>
      </c>
      <c r="H475" s="150">
        <v>4.7</v>
      </c>
      <c r="I475" s="151"/>
      <c r="L475" s="147"/>
      <c r="M475" s="152"/>
      <c r="T475" s="153"/>
      <c r="AT475" s="148" t="s">
        <v>155</v>
      </c>
      <c r="AU475" s="148" t="s">
        <v>82</v>
      </c>
      <c r="AV475" s="12" t="s">
        <v>82</v>
      </c>
      <c r="AW475" s="12" t="s">
        <v>33</v>
      </c>
      <c r="AX475" s="12" t="s">
        <v>80</v>
      </c>
      <c r="AY475" s="148" t="s">
        <v>141</v>
      </c>
    </row>
    <row r="476" spans="2:65" s="1" customFormat="1" ht="16.5" customHeight="1">
      <c r="B476" s="33"/>
      <c r="C476" s="128" t="s">
        <v>740</v>
      </c>
      <c r="D476" s="128" t="s">
        <v>144</v>
      </c>
      <c r="E476" s="129" t="s">
        <v>741</v>
      </c>
      <c r="F476" s="130" t="s">
        <v>742</v>
      </c>
      <c r="G476" s="131" t="s">
        <v>147</v>
      </c>
      <c r="H476" s="132">
        <v>14.73</v>
      </c>
      <c r="I476" s="133"/>
      <c r="J476" s="134">
        <f>ROUND(I476*H476,2)</f>
        <v>0</v>
      </c>
      <c r="K476" s="130" t="s">
        <v>148</v>
      </c>
      <c r="L476" s="33"/>
      <c r="M476" s="135" t="s">
        <v>19</v>
      </c>
      <c r="N476" s="136" t="s">
        <v>43</v>
      </c>
      <c r="P476" s="137">
        <f>O476*H476</f>
        <v>0</v>
      </c>
      <c r="Q476" s="137">
        <v>0</v>
      </c>
      <c r="R476" s="137">
        <f>Q476*H476</f>
        <v>0</v>
      </c>
      <c r="S476" s="137">
        <v>0.025</v>
      </c>
      <c r="T476" s="138">
        <f>S476*H476</f>
        <v>0.36825</v>
      </c>
      <c r="AR476" s="139" t="s">
        <v>260</v>
      </c>
      <c r="AT476" s="139" t="s">
        <v>144</v>
      </c>
      <c r="AU476" s="139" t="s">
        <v>82</v>
      </c>
      <c r="AY476" s="18" t="s">
        <v>141</v>
      </c>
      <c r="BE476" s="140">
        <f>IF(N476="základní",J476,0)</f>
        <v>0</v>
      </c>
      <c r="BF476" s="140">
        <f>IF(N476="snížená",J476,0)</f>
        <v>0</v>
      </c>
      <c r="BG476" s="140">
        <f>IF(N476="zákl. přenesená",J476,0)</f>
        <v>0</v>
      </c>
      <c r="BH476" s="140">
        <f>IF(N476="sníž. přenesená",J476,0)</f>
        <v>0</v>
      </c>
      <c r="BI476" s="140">
        <f>IF(N476="nulová",J476,0)</f>
        <v>0</v>
      </c>
      <c r="BJ476" s="18" t="s">
        <v>80</v>
      </c>
      <c r="BK476" s="140">
        <f>ROUND(I476*H476,2)</f>
        <v>0</v>
      </c>
      <c r="BL476" s="18" t="s">
        <v>260</v>
      </c>
      <c r="BM476" s="139" t="s">
        <v>743</v>
      </c>
    </row>
    <row r="477" spans="2:47" s="1" customFormat="1" ht="10.2">
      <c r="B477" s="33"/>
      <c r="D477" s="141" t="s">
        <v>151</v>
      </c>
      <c r="F477" s="142" t="s">
        <v>744</v>
      </c>
      <c r="I477" s="143"/>
      <c r="L477" s="33"/>
      <c r="M477" s="144"/>
      <c r="T477" s="54"/>
      <c r="AT477" s="18" t="s">
        <v>151</v>
      </c>
      <c r="AU477" s="18" t="s">
        <v>82</v>
      </c>
    </row>
    <row r="478" spans="2:47" s="1" customFormat="1" ht="10.2">
      <c r="B478" s="33"/>
      <c r="D478" s="145" t="s">
        <v>153</v>
      </c>
      <c r="F478" s="146" t="s">
        <v>745</v>
      </c>
      <c r="I478" s="143"/>
      <c r="L478" s="33"/>
      <c r="M478" s="144"/>
      <c r="T478" s="54"/>
      <c r="AT478" s="18" t="s">
        <v>153</v>
      </c>
      <c r="AU478" s="18" t="s">
        <v>82</v>
      </c>
    </row>
    <row r="479" spans="2:51" s="12" customFormat="1" ht="10.2">
      <c r="B479" s="147"/>
      <c r="D479" s="141" t="s">
        <v>155</v>
      </c>
      <c r="E479" s="148" t="s">
        <v>19</v>
      </c>
      <c r="F479" s="149" t="s">
        <v>746</v>
      </c>
      <c r="H479" s="150">
        <v>14.73</v>
      </c>
      <c r="I479" s="151"/>
      <c r="L479" s="147"/>
      <c r="M479" s="152"/>
      <c r="T479" s="153"/>
      <c r="AT479" s="148" t="s">
        <v>155</v>
      </c>
      <c r="AU479" s="148" t="s">
        <v>82</v>
      </c>
      <c r="AV479" s="12" t="s">
        <v>82</v>
      </c>
      <c r="AW479" s="12" t="s">
        <v>33</v>
      </c>
      <c r="AX479" s="12" t="s">
        <v>80</v>
      </c>
      <c r="AY479" s="148" t="s">
        <v>141</v>
      </c>
    </row>
    <row r="480" spans="2:65" s="1" customFormat="1" ht="16.5" customHeight="1">
      <c r="B480" s="33"/>
      <c r="C480" s="128" t="s">
        <v>747</v>
      </c>
      <c r="D480" s="128" t="s">
        <v>144</v>
      </c>
      <c r="E480" s="129" t="s">
        <v>748</v>
      </c>
      <c r="F480" s="130" t="s">
        <v>749</v>
      </c>
      <c r="G480" s="131" t="s">
        <v>147</v>
      </c>
      <c r="H480" s="132">
        <v>39.48</v>
      </c>
      <c r="I480" s="133"/>
      <c r="J480" s="134">
        <f>ROUND(I480*H480,2)</f>
        <v>0</v>
      </c>
      <c r="K480" s="130" t="s">
        <v>148</v>
      </c>
      <c r="L480" s="33"/>
      <c r="M480" s="135" t="s">
        <v>19</v>
      </c>
      <c r="N480" s="136" t="s">
        <v>43</v>
      </c>
      <c r="P480" s="137">
        <f>O480*H480</f>
        <v>0</v>
      </c>
      <c r="Q480" s="137">
        <v>0</v>
      </c>
      <c r="R480" s="137">
        <f>Q480*H480</f>
        <v>0</v>
      </c>
      <c r="S480" s="137">
        <v>0.003</v>
      </c>
      <c r="T480" s="138">
        <f>S480*H480</f>
        <v>0.11843999999999999</v>
      </c>
      <c r="AR480" s="139" t="s">
        <v>260</v>
      </c>
      <c r="AT480" s="139" t="s">
        <v>144</v>
      </c>
      <c r="AU480" s="139" t="s">
        <v>82</v>
      </c>
      <c r="AY480" s="18" t="s">
        <v>141</v>
      </c>
      <c r="BE480" s="140">
        <f>IF(N480="základní",J480,0)</f>
        <v>0</v>
      </c>
      <c r="BF480" s="140">
        <f>IF(N480="snížená",J480,0)</f>
        <v>0</v>
      </c>
      <c r="BG480" s="140">
        <f>IF(N480="zákl. přenesená",J480,0)</f>
        <v>0</v>
      </c>
      <c r="BH480" s="140">
        <f>IF(N480="sníž. přenesená",J480,0)</f>
        <v>0</v>
      </c>
      <c r="BI480" s="140">
        <f>IF(N480="nulová",J480,0)</f>
        <v>0</v>
      </c>
      <c r="BJ480" s="18" t="s">
        <v>80</v>
      </c>
      <c r="BK480" s="140">
        <f>ROUND(I480*H480,2)</f>
        <v>0</v>
      </c>
      <c r="BL480" s="18" t="s">
        <v>260</v>
      </c>
      <c r="BM480" s="139" t="s">
        <v>750</v>
      </c>
    </row>
    <row r="481" spans="2:47" s="1" customFormat="1" ht="10.2">
      <c r="B481" s="33"/>
      <c r="D481" s="141" t="s">
        <v>151</v>
      </c>
      <c r="F481" s="142" t="s">
        <v>751</v>
      </c>
      <c r="I481" s="143"/>
      <c r="L481" s="33"/>
      <c r="M481" s="144"/>
      <c r="T481" s="54"/>
      <c r="AT481" s="18" t="s">
        <v>151</v>
      </c>
      <c r="AU481" s="18" t="s">
        <v>82</v>
      </c>
    </row>
    <row r="482" spans="2:47" s="1" customFormat="1" ht="10.2">
      <c r="B482" s="33"/>
      <c r="D482" s="145" t="s">
        <v>153</v>
      </c>
      <c r="F482" s="146" t="s">
        <v>752</v>
      </c>
      <c r="I482" s="143"/>
      <c r="L482" s="33"/>
      <c r="M482" s="144"/>
      <c r="T482" s="54"/>
      <c r="AT482" s="18" t="s">
        <v>153</v>
      </c>
      <c r="AU482" s="18" t="s">
        <v>82</v>
      </c>
    </row>
    <row r="483" spans="2:51" s="12" customFormat="1" ht="10.2">
      <c r="B483" s="147"/>
      <c r="D483" s="141" t="s">
        <v>155</v>
      </c>
      <c r="E483" s="148" t="s">
        <v>19</v>
      </c>
      <c r="F483" s="149" t="s">
        <v>753</v>
      </c>
      <c r="H483" s="150">
        <v>39.48</v>
      </c>
      <c r="I483" s="151"/>
      <c r="L483" s="147"/>
      <c r="M483" s="152"/>
      <c r="T483" s="153"/>
      <c r="AT483" s="148" t="s">
        <v>155</v>
      </c>
      <c r="AU483" s="148" t="s">
        <v>82</v>
      </c>
      <c r="AV483" s="12" t="s">
        <v>82</v>
      </c>
      <c r="AW483" s="12" t="s">
        <v>33</v>
      </c>
      <c r="AX483" s="12" t="s">
        <v>80</v>
      </c>
      <c r="AY483" s="148" t="s">
        <v>141</v>
      </c>
    </row>
    <row r="484" spans="2:65" s="1" customFormat="1" ht="16.5" customHeight="1">
      <c r="B484" s="33"/>
      <c r="C484" s="128" t="s">
        <v>754</v>
      </c>
      <c r="D484" s="128" t="s">
        <v>144</v>
      </c>
      <c r="E484" s="129" t="s">
        <v>755</v>
      </c>
      <c r="F484" s="130" t="s">
        <v>756</v>
      </c>
      <c r="G484" s="131" t="s">
        <v>147</v>
      </c>
      <c r="H484" s="132">
        <v>31.102</v>
      </c>
      <c r="I484" s="133"/>
      <c r="J484" s="134">
        <f>ROUND(I484*H484,2)</f>
        <v>0</v>
      </c>
      <c r="K484" s="130" t="s">
        <v>148</v>
      </c>
      <c r="L484" s="33"/>
      <c r="M484" s="135" t="s">
        <v>19</v>
      </c>
      <c r="N484" s="136" t="s">
        <v>43</v>
      </c>
      <c r="P484" s="137">
        <f>O484*H484</f>
        <v>0</v>
      </c>
      <c r="Q484" s="137">
        <v>0</v>
      </c>
      <c r="R484" s="137">
        <f>Q484*H484</f>
        <v>0</v>
      </c>
      <c r="S484" s="137">
        <v>0.181</v>
      </c>
      <c r="T484" s="138">
        <f>S484*H484</f>
        <v>5.629462</v>
      </c>
      <c r="AR484" s="139" t="s">
        <v>260</v>
      </c>
      <c r="AT484" s="139" t="s">
        <v>144</v>
      </c>
      <c r="AU484" s="139" t="s">
        <v>82</v>
      </c>
      <c r="AY484" s="18" t="s">
        <v>141</v>
      </c>
      <c r="BE484" s="140">
        <f>IF(N484="základní",J484,0)</f>
        <v>0</v>
      </c>
      <c r="BF484" s="140">
        <f>IF(N484="snížená",J484,0)</f>
        <v>0</v>
      </c>
      <c r="BG484" s="140">
        <f>IF(N484="zákl. přenesená",J484,0)</f>
        <v>0</v>
      </c>
      <c r="BH484" s="140">
        <f>IF(N484="sníž. přenesená",J484,0)</f>
        <v>0</v>
      </c>
      <c r="BI484" s="140">
        <f>IF(N484="nulová",J484,0)</f>
        <v>0</v>
      </c>
      <c r="BJ484" s="18" t="s">
        <v>80</v>
      </c>
      <c r="BK484" s="140">
        <f>ROUND(I484*H484,2)</f>
        <v>0</v>
      </c>
      <c r="BL484" s="18" t="s">
        <v>260</v>
      </c>
      <c r="BM484" s="139" t="s">
        <v>757</v>
      </c>
    </row>
    <row r="485" spans="2:47" s="1" customFormat="1" ht="10.2">
      <c r="B485" s="33"/>
      <c r="D485" s="141" t="s">
        <v>151</v>
      </c>
      <c r="F485" s="142" t="s">
        <v>758</v>
      </c>
      <c r="I485" s="143"/>
      <c r="L485" s="33"/>
      <c r="M485" s="144"/>
      <c r="T485" s="54"/>
      <c r="AT485" s="18" t="s">
        <v>151</v>
      </c>
      <c r="AU485" s="18" t="s">
        <v>82</v>
      </c>
    </row>
    <row r="486" spans="2:47" s="1" customFormat="1" ht="10.2">
      <c r="B486" s="33"/>
      <c r="D486" s="145" t="s">
        <v>153</v>
      </c>
      <c r="F486" s="146" t="s">
        <v>759</v>
      </c>
      <c r="I486" s="143"/>
      <c r="L486" s="33"/>
      <c r="M486" s="144"/>
      <c r="T486" s="54"/>
      <c r="AT486" s="18" t="s">
        <v>153</v>
      </c>
      <c r="AU486" s="18" t="s">
        <v>82</v>
      </c>
    </row>
    <row r="487" spans="2:51" s="12" customFormat="1" ht="10.2">
      <c r="B487" s="147"/>
      <c r="D487" s="141" t="s">
        <v>155</v>
      </c>
      <c r="E487" s="148" t="s">
        <v>19</v>
      </c>
      <c r="F487" s="149" t="s">
        <v>760</v>
      </c>
      <c r="H487" s="150">
        <v>31.102</v>
      </c>
      <c r="I487" s="151"/>
      <c r="L487" s="147"/>
      <c r="M487" s="152"/>
      <c r="T487" s="153"/>
      <c r="AT487" s="148" t="s">
        <v>155</v>
      </c>
      <c r="AU487" s="148" t="s">
        <v>82</v>
      </c>
      <c r="AV487" s="12" t="s">
        <v>82</v>
      </c>
      <c r="AW487" s="12" t="s">
        <v>33</v>
      </c>
      <c r="AX487" s="12" t="s">
        <v>80</v>
      </c>
      <c r="AY487" s="148" t="s">
        <v>141</v>
      </c>
    </row>
    <row r="488" spans="2:65" s="1" customFormat="1" ht="16.5" customHeight="1">
      <c r="B488" s="33"/>
      <c r="C488" s="128" t="s">
        <v>761</v>
      </c>
      <c r="D488" s="128" t="s">
        <v>144</v>
      </c>
      <c r="E488" s="129" t="s">
        <v>762</v>
      </c>
      <c r="F488" s="130" t="s">
        <v>763</v>
      </c>
      <c r="G488" s="131" t="s">
        <v>172</v>
      </c>
      <c r="H488" s="132">
        <v>4.772</v>
      </c>
      <c r="I488" s="133"/>
      <c r="J488" s="134">
        <f>ROUND(I488*H488,2)</f>
        <v>0</v>
      </c>
      <c r="K488" s="130" t="s">
        <v>148</v>
      </c>
      <c r="L488" s="33"/>
      <c r="M488" s="135" t="s">
        <v>19</v>
      </c>
      <c r="N488" s="136" t="s">
        <v>43</v>
      </c>
      <c r="P488" s="137">
        <f>O488*H488</f>
        <v>0</v>
      </c>
      <c r="Q488" s="137">
        <v>0</v>
      </c>
      <c r="R488" s="137">
        <f>Q488*H488</f>
        <v>0</v>
      </c>
      <c r="S488" s="137">
        <v>1.8</v>
      </c>
      <c r="T488" s="138">
        <f>S488*H488</f>
        <v>8.5896</v>
      </c>
      <c r="AR488" s="139" t="s">
        <v>149</v>
      </c>
      <c r="AT488" s="139" t="s">
        <v>144</v>
      </c>
      <c r="AU488" s="139" t="s">
        <v>82</v>
      </c>
      <c r="AY488" s="18" t="s">
        <v>141</v>
      </c>
      <c r="BE488" s="140">
        <f>IF(N488="základní",J488,0)</f>
        <v>0</v>
      </c>
      <c r="BF488" s="140">
        <f>IF(N488="snížená",J488,0)</f>
        <v>0</v>
      </c>
      <c r="BG488" s="140">
        <f>IF(N488="zákl. přenesená",J488,0)</f>
        <v>0</v>
      </c>
      <c r="BH488" s="140">
        <f>IF(N488="sníž. přenesená",J488,0)</f>
        <v>0</v>
      </c>
      <c r="BI488" s="140">
        <f>IF(N488="nulová",J488,0)</f>
        <v>0</v>
      </c>
      <c r="BJ488" s="18" t="s">
        <v>80</v>
      </c>
      <c r="BK488" s="140">
        <f>ROUND(I488*H488,2)</f>
        <v>0</v>
      </c>
      <c r="BL488" s="18" t="s">
        <v>149</v>
      </c>
      <c r="BM488" s="139" t="s">
        <v>764</v>
      </c>
    </row>
    <row r="489" spans="2:47" s="1" customFormat="1" ht="19.2">
      <c r="B489" s="33"/>
      <c r="D489" s="141" t="s">
        <v>151</v>
      </c>
      <c r="F489" s="142" t="s">
        <v>765</v>
      </c>
      <c r="I489" s="143"/>
      <c r="L489" s="33"/>
      <c r="M489" s="144"/>
      <c r="T489" s="54"/>
      <c r="AT489" s="18" t="s">
        <v>151</v>
      </c>
      <c r="AU489" s="18" t="s">
        <v>82</v>
      </c>
    </row>
    <row r="490" spans="2:47" s="1" customFormat="1" ht="10.2">
      <c r="B490" s="33"/>
      <c r="D490" s="145" t="s">
        <v>153</v>
      </c>
      <c r="F490" s="146" t="s">
        <v>766</v>
      </c>
      <c r="I490" s="143"/>
      <c r="L490" s="33"/>
      <c r="M490" s="144"/>
      <c r="T490" s="54"/>
      <c r="AT490" s="18" t="s">
        <v>153</v>
      </c>
      <c r="AU490" s="18" t="s">
        <v>82</v>
      </c>
    </row>
    <row r="491" spans="2:51" s="12" customFormat="1" ht="10.2">
      <c r="B491" s="147"/>
      <c r="D491" s="141" t="s">
        <v>155</v>
      </c>
      <c r="E491" s="148" t="s">
        <v>19</v>
      </c>
      <c r="F491" s="149" t="s">
        <v>767</v>
      </c>
      <c r="H491" s="150">
        <v>2.679</v>
      </c>
      <c r="I491" s="151"/>
      <c r="L491" s="147"/>
      <c r="M491" s="152"/>
      <c r="T491" s="153"/>
      <c r="AT491" s="148" t="s">
        <v>155</v>
      </c>
      <c r="AU491" s="148" t="s">
        <v>82</v>
      </c>
      <c r="AV491" s="12" t="s">
        <v>82</v>
      </c>
      <c r="AW491" s="12" t="s">
        <v>33</v>
      </c>
      <c r="AX491" s="12" t="s">
        <v>72</v>
      </c>
      <c r="AY491" s="148" t="s">
        <v>141</v>
      </c>
    </row>
    <row r="492" spans="2:51" s="12" customFormat="1" ht="10.2">
      <c r="B492" s="147"/>
      <c r="D492" s="141" t="s">
        <v>155</v>
      </c>
      <c r="E492" s="148" t="s">
        <v>19</v>
      </c>
      <c r="F492" s="149" t="s">
        <v>768</v>
      </c>
      <c r="H492" s="150">
        <v>2.093</v>
      </c>
      <c r="I492" s="151"/>
      <c r="L492" s="147"/>
      <c r="M492" s="152"/>
      <c r="T492" s="153"/>
      <c r="AT492" s="148" t="s">
        <v>155</v>
      </c>
      <c r="AU492" s="148" t="s">
        <v>82</v>
      </c>
      <c r="AV492" s="12" t="s">
        <v>82</v>
      </c>
      <c r="AW492" s="12" t="s">
        <v>33</v>
      </c>
      <c r="AX492" s="12" t="s">
        <v>72</v>
      </c>
      <c r="AY492" s="148" t="s">
        <v>141</v>
      </c>
    </row>
    <row r="493" spans="2:51" s="13" customFormat="1" ht="10.2">
      <c r="B493" s="154"/>
      <c r="D493" s="141" t="s">
        <v>155</v>
      </c>
      <c r="E493" s="155" t="s">
        <v>19</v>
      </c>
      <c r="F493" s="156" t="s">
        <v>158</v>
      </c>
      <c r="H493" s="157">
        <v>4.772</v>
      </c>
      <c r="I493" s="158"/>
      <c r="L493" s="154"/>
      <c r="M493" s="159"/>
      <c r="T493" s="160"/>
      <c r="AT493" s="155" t="s">
        <v>155</v>
      </c>
      <c r="AU493" s="155" t="s">
        <v>82</v>
      </c>
      <c r="AV493" s="13" t="s">
        <v>149</v>
      </c>
      <c r="AW493" s="13" t="s">
        <v>33</v>
      </c>
      <c r="AX493" s="13" t="s">
        <v>80</v>
      </c>
      <c r="AY493" s="155" t="s">
        <v>141</v>
      </c>
    </row>
    <row r="494" spans="2:65" s="1" customFormat="1" ht="16.5" customHeight="1">
      <c r="B494" s="33"/>
      <c r="C494" s="128" t="s">
        <v>769</v>
      </c>
      <c r="D494" s="128" t="s">
        <v>144</v>
      </c>
      <c r="E494" s="129" t="s">
        <v>770</v>
      </c>
      <c r="F494" s="130" t="s">
        <v>771</v>
      </c>
      <c r="G494" s="131" t="s">
        <v>147</v>
      </c>
      <c r="H494" s="132">
        <v>5.676</v>
      </c>
      <c r="I494" s="133"/>
      <c r="J494" s="134">
        <f>ROUND(I494*H494,2)</f>
        <v>0</v>
      </c>
      <c r="K494" s="130" t="s">
        <v>148</v>
      </c>
      <c r="L494" s="33"/>
      <c r="M494" s="135" t="s">
        <v>19</v>
      </c>
      <c r="N494" s="136" t="s">
        <v>43</v>
      </c>
      <c r="P494" s="137">
        <f>O494*H494</f>
        <v>0</v>
      </c>
      <c r="Q494" s="137">
        <v>0</v>
      </c>
      <c r="R494" s="137">
        <f>Q494*H494</f>
        <v>0</v>
      </c>
      <c r="S494" s="137">
        <v>0.15</v>
      </c>
      <c r="T494" s="138">
        <f>S494*H494</f>
        <v>0.8514</v>
      </c>
      <c r="AR494" s="139" t="s">
        <v>149</v>
      </c>
      <c r="AT494" s="139" t="s">
        <v>144</v>
      </c>
      <c r="AU494" s="139" t="s">
        <v>82</v>
      </c>
      <c r="AY494" s="18" t="s">
        <v>141</v>
      </c>
      <c r="BE494" s="140">
        <f>IF(N494="základní",J494,0)</f>
        <v>0</v>
      </c>
      <c r="BF494" s="140">
        <f>IF(N494="snížená",J494,0)</f>
        <v>0</v>
      </c>
      <c r="BG494" s="140">
        <f>IF(N494="zákl. přenesená",J494,0)</f>
        <v>0</v>
      </c>
      <c r="BH494" s="140">
        <f>IF(N494="sníž. přenesená",J494,0)</f>
        <v>0</v>
      </c>
      <c r="BI494" s="140">
        <f>IF(N494="nulová",J494,0)</f>
        <v>0</v>
      </c>
      <c r="BJ494" s="18" t="s">
        <v>80</v>
      </c>
      <c r="BK494" s="140">
        <f>ROUND(I494*H494,2)</f>
        <v>0</v>
      </c>
      <c r="BL494" s="18" t="s">
        <v>149</v>
      </c>
      <c r="BM494" s="139" t="s">
        <v>772</v>
      </c>
    </row>
    <row r="495" spans="2:47" s="1" customFormat="1" ht="10.2">
      <c r="B495" s="33"/>
      <c r="D495" s="141" t="s">
        <v>151</v>
      </c>
      <c r="F495" s="142" t="s">
        <v>773</v>
      </c>
      <c r="I495" s="143"/>
      <c r="L495" s="33"/>
      <c r="M495" s="144"/>
      <c r="T495" s="54"/>
      <c r="AT495" s="18" t="s">
        <v>151</v>
      </c>
      <c r="AU495" s="18" t="s">
        <v>82</v>
      </c>
    </row>
    <row r="496" spans="2:47" s="1" customFormat="1" ht="10.2">
      <c r="B496" s="33"/>
      <c r="D496" s="145" t="s">
        <v>153</v>
      </c>
      <c r="F496" s="146" t="s">
        <v>774</v>
      </c>
      <c r="I496" s="143"/>
      <c r="L496" s="33"/>
      <c r="M496" s="144"/>
      <c r="T496" s="54"/>
      <c r="AT496" s="18" t="s">
        <v>153</v>
      </c>
      <c r="AU496" s="18" t="s">
        <v>82</v>
      </c>
    </row>
    <row r="497" spans="2:51" s="12" customFormat="1" ht="10.2">
      <c r="B497" s="147"/>
      <c r="D497" s="141" t="s">
        <v>155</v>
      </c>
      <c r="E497" s="148" t="s">
        <v>19</v>
      </c>
      <c r="F497" s="149" t="s">
        <v>775</v>
      </c>
      <c r="H497" s="150">
        <v>5.676</v>
      </c>
      <c r="I497" s="151"/>
      <c r="L497" s="147"/>
      <c r="M497" s="152"/>
      <c r="T497" s="153"/>
      <c r="AT497" s="148" t="s">
        <v>155</v>
      </c>
      <c r="AU497" s="148" t="s">
        <v>82</v>
      </c>
      <c r="AV497" s="12" t="s">
        <v>82</v>
      </c>
      <c r="AW497" s="12" t="s">
        <v>33</v>
      </c>
      <c r="AX497" s="12" t="s">
        <v>80</v>
      </c>
      <c r="AY497" s="148" t="s">
        <v>141</v>
      </c>
    </row>
    <row r="498" spans="2:65" s="1" customFormat="1" ht="16.5" customHeight="1">
      <c r="B498" s="33"/>
      <c r="C498" s="128" t="s">
        <v>776</v>
      </c>
      <c r="D498" s="128" t="s">
        <v>144</v>
      </c>
      <c r="E498" s="129" t="s">
        <v>777</v>
      </c>
      <c r="F498" s="130" t="s">
        <v>778</v>
      </c>
      <c r="G498" s="131" t="s">
        <v>172</v>
      </c>
      <c r="H498" s="132">
        <v>4.178</v>
      </c>
      <c r="I498" s="133"/>
      <c r="J498" s="134">
        <f>ROUND(I498*H498,2)</f>
        <v>0</v>
      </c>
      <c r="K498" s="130" t="s">
        <v>148</v>
      </c>
      <c r="L498" s="33"/>
      <c r="M498" s="135" t="s">
        <v>19</v>
      </c>
      <c r="N498" s="136" t="s">
        <v>43</v>
      </c>
      <c r="P498" s="137">
        <f>O498*H498</f>
        <v>0</v>
      </c>
      <c r="Q498" s="137">
        <v>0</v>
      </c>
      <c r="R498" s="137">
        <f>Q498*H498</f>
        <v>0</v>
      </c>
      <c r="S498" s="137">
        <v>2.4</v>
      </c>
      <c r="T498" s="138">
        <f>S498*H498</f>
        <v>10.027199999999999</v>
      </c>
      <c r="AR498" s="139" t="s">
        <v>149</v>
      </c>
      <c r="AT498" s="139" t="s">
        <v>144</v>
      </c>
      <c r="AU498" s="139" t="s">
        <v>82</v>
      </c>
      <c r="AY498" s="18" t="s">
        <v>141</v>
      </c>
      <c r="BE498" s="140">
        <f>IF(N498="základní",J498,0)</f>
        <v>0</v>
      </c>
      <c r="BF498" s="140">
        <f>IF(N498="snížená",J498,0)</f>
        <v>0</v>
      </c>
      <c r="BG498" s="140">
        <f>IF(N498="zákl. přenesená",J498,0)</f>
        <v>0</v>
      </c>
      <c r="BH498" s="140">
        <f>IF(N498="sníž. přenesená",J498,0)</f>
        <v>0</v>
      </c>
      <c r="BI498" s="140">
        <f>IF(N498="nulová",J498,0)</f>
        <v>0</v>
      </c>
      <c r="BJ498" s="18" t="s">
        <v>80</v>
      </c>
      <c r="BK498" s="140">
        <f>ROUND(I498*H498,2)</f>
        <v>0</v>
      </c>
      <c r="BL498" s="18" t="s">
        <v>149</v>
      </c>
      <c r="BM498" s="139" t="s">
        <v>779</v>
      </c>
    </row>
    <row r="499" spans="2:47" s="1" customFormat="1" ht="10.2">
      <c r="B499" s="33"/>
      <c r="D499" s="141" t="s">
        <v>151</v>
      </c>
      <c r="F499" s="142" t="s">
        <v>780</v>
      </c>
      <c r="I499" s="143"/>
      <c r="L499" s="33"/>
      <c r="M499" s="144"/>
      <c r="T499" s="54"/>
      <c r="AT499" s="18" t="s">
        <v>151</v>
      </c>
      <c r="AU499" s="18" t="s">
        <v>82</v>
      </c>
    </row>
    <row r="500" spans="2:47" s="1" customFormat="1" ht="10.2">
      <c r="B500" s="33"/>
      <c r="D500" s="145" t="s">
        <v>153</v>
      </c>
      <c r="F500" s="146" t="s">
        <v>781</v>
      </c>
      <c r="I500" s="143"/>
      <c r="L500" s="33"/>
      <c r="M500" s="144"/>
      <c r="T500" s="54"/>
      <c r="AT500" s="18" t="s">
        <v>153</v>
      </c>
      <c r="AU500" s="18" t="s">
        <v>82</v>
      </c>
    </row>
    <row r="501" spans="2:51" s="12" customFormat="1" ht="10.2">
      <c r="B501" s="147"/>
      <c r="D501" s="141" t="s">
        <v>155</v>
      </c>
      <c r="E501" s="148" t="s">
        <v>19</v>
      </c>
      <c r="F501" s="149" t="s">
        <v>782</v>
      </c>
      <c r="H501" s="150">
        <v>4.178</v>
      </c>
      <c r="I501" s="151"/>
      <c r="L501" s="147"/>
      <c r="M501" s="152"/>
      <c r="T501" s="153"/>
      <c r="AT501" s="148" t="s">
        <v>155</v>
      </c>
      <c r="AU501" s="148" t="s">
        <v>82</v>
      </c>
      <c r="AV501" s="12" t="s">
        <v>82</v>
      </c>
      <c r="AW501" s="12" t="s">
        <v>33</v>
      </c>
      <c r="AX501" s="12" t="s">
        <v>80</v>
      </c>
      <c r="AY501" s="148" t="s">
        <v>141</v>
      </c>
    </row>
    <row r="502" spans="2:65" s="1" customFormat="1" ht="16.5" customHeight="1">
      <c r="B502" s="33"/>
      <c r="C502" s="128" t="s">
        <v>783</v>
      </c>
      <c r="D502" s="128" t="s">
        <v>144</v>
      </c>
      <c r="E502" s="129" t="s">
        <v>784</v>
      </c>
      <c r="F502" s="130" t="s">
        <v>785</v>
      </c>
      <c r="G502" s="131" t="s">
        <v>147</v>
      </c>
      <c r="H502" s="132">
        <v>61.294</v>
      </c>
      <c r="I502" s="133"/>
      <c r="J502" s="134">
        <f>ROUND(I502*H502,2)</f>
        <v>0</v>
      </c>
      <c r="K502" s="130" t="s">
        <v>148</v>
      </c>
      <c r="L502" s="33"/>
      <c r="M502" s="135" t="s">
        <v>19</v>
      </c>
      <c r="N502" s="136" t="s">
        <v>43</v>
      </c>
      <c r="P502" s="137">
        <f>O502*H502</f>
        <v>0</v>
      </c>
      <c r="Q502" s="137">
        <v>0</v>
      </c>
      <c r="R502" s="137">
        <f>Q502*H502</f>
        <v>0</v>
      </c>
      <c r="S502" s="137">
        <v>0.09</v>
      </c>
      <c r="T502" s="138">
        <f>S502*H502</f>
        <v>5.5164599999999995</v>
      </c>
      <c r="AR502" s="139" t="s">
        <v>149</v>
      </c>
      <c r="AT502" s="139" t="s">
        <v>144</v>
      </c>
      <c r="AU502" s="139" t="s">
        <v>82</v>
      </c>
      <c r="AY502" s="18" t="s">
        <v>141</v>
      </c>
      <c r="BE502" s="140">
        <f>IF(N502="základní",J502,0)</f>
        <v>0</v>
      </c>
      <c r="BF502" s="140">
        <f>IF(N502="snížená",J502,0)</f>
        <v>0</v>
      </c>
      <c r="BG502" s="140">
        <f>IF(N502="zákl. přenesená",J502,0)</f>
        <v>0</v>
      </c>
      <c r="BH502" s="140">
        <f>IF(N502="sníž. přenesená",J502,0)</f>
        <v>0</v>
      </c>
      <c r="BI502" s="140">
        <f>IF(N502="nulová",J502,0)</f>
        <v>0</v>
      </c>
      <c r="BJ502" s="18" t="s">
        <v>80</v>
      </c>
      <c r="BK502" s="140">
        <f>ROUND(I502*H502,2)</f>
        <v>0</v>
      </c>
      <c r="BL502" s="18" t="s">
        <v>149</v>
      </c>
      <c r="BM502" s="139" t="s">
        <v>786</v>
      </c>
    </row>
    <row r="503" spans="2:47" s="1" customFormat="1" ht="10.2">
      <c r="B503" s="33"/>
      <c r="D503" s="141" t="s">
        <v>151</v>
      </c>
      <c r="F503" s="142" t="s">
        <v>787</v>
      </c>
      <c r="I503" s="143"/>
      <c r="L503" s="33"/>
      <c r="M503" s="144"/>
      <c r="T503" s="54"/>
      <c r="AT503" s="18" t="s">
        <v>151</v>
      </c>
      <c r="AU503" s="18" t="s">
        <v>82</v>
      </c>
    </row>
    <row r="504" spans="2:47" s="1" customFormat="1" ht="10.2">
      <c r="B504" s="33"/>
      <c r="D504" s="145" t="s">
        <v>153</v>
      </c>
      <c r="F504" s="146" t="s">
        <v>788</v>
      </c>
      <c r="I504" s="143"/>
      <c r="L504" s="33"/>
      <c r="M504" s="144"/>
      <c r="T504" s="54"/>
      <c r="AT504" s="18" t="s">
        <v>153</v>
      </c>
      <c r="AU504" s="18" t="s">
        <v>82</v>
      </c>
    </row>
    <row r="505" spans="2:51" s="12" customFormat="1" ht="10.2">
      <c r="B505" s="147"/>
      <c r="D505" s="141" t="s">
        <v>155</v>
      </c>
      <c r="E505" s="148" t="s">
        <v>19</v>
      </c>
      <c r="F505" s="149" t="s">
        <v>789</v>
      </c>
      <c r="H505" s="150">
        <v>61.294</v>
      </c>
      <c r="I505" s="151"/>
      <c r="L505" s="147"/>
      <c r="M505" s="152"/>
      <c r="T505" s="153"/>
      <c r="AT505" s="148" t="s">
        <v>155</v>
      </c>
      <c r="AU505" s="148" t="s">
        <v>82</v>
      </c>
      <c r="AV505" s="12" t="s">
        <v>82</v>
      </c>
      <c r="AW505" s="12" t="s">
        <v>33</v>
      </c>
      <c r="AX505" s="12" t="s">
        <v>80</v>
      </c>
      <c r="AY505" s="148" t="s">
        <v>141</v>
      </c>
    </row>
    <row r="506" spans="2:65" s="1" customFormat="1" ht="16.5" customHeight="1">
      <c r="B506" s="33"/>
      <c r="C506" s="128" t="s">
        <v>790</v>
      </c>
      <c r="D506" s="128" t="s">
        <v>144</v>
      </c>
      <c r="E506" s="129" t="s">
        <v>791</v>
      </c>
      <c r="F506" s="130" t="s">
        <v>792</v>
      </c>
      <c r="G506" s="131" t="s">
        <v>172</v>
      </c>
      <c r="H506" s="132">
        <v>7.573</v>
      </c>
      <c r="I506" s="133"/>
      <c r="J506" s="134">
        <f>ROUND(I506*H506,2)</f>
        <v>0</v>
      </c>
      <c r="K506" s="130" t="s">
        <v>148</v>
      </c>
      <c r="L506" s="33"/>
      <c r="M506" s="135" t="s">
        <v>19</v>
      </c>
      <c r="N506" s="136" t="s">
        <v>43</v>
      </c>
      <c r="P506" s="137">
        <f>O506*H506</f>
        <v>0</v>
      </c>
      <c r="Q506" s="137">
        <v>0</v>
      </c>
      <c r="R506" s="137">
        <f>Q506*H506</f>
        <v>0</v>
      </c>
      <c r="S506" s="137">
        <v>1.4</v>
      </c>
      <c r="T506" s="138">
        <f>S506*H506</f>
        <v>10.6022</v>
      </c>
      <c r="AR506" s="139" t="s">
        <v>149</v>
      </c>
      <c r="AT506" s="139" t="s">
        <v>144</v>
      </c>
      <c r="AU506" s="139" t="s">
        <v>82</v>
      </c>
      <c r="AY506" s="18" t="s">
        <v>141</v>
      </c>
      <c r="BE506" s="140">
        <f>IF(N506="základní",J506,0)</f>
        <v>0</v>
      </c>
      <c r="BF506" s="140">
        <f>IF(N506="snížená",J506,0)</f>
        <v>0</v>
      </c>
      <c r="BG506" s="140">
        <f>IF(N506="zákl. přenesená",J506,0)</f>
        <v>0</v>
      </c>
      <c r="BH506" s="140">
        <f>IF(N506="sníž. přenesená",J506,0)</f>
        <v>0</v>
      </c>
      <c r="BI506" s="140">
        <f>IF(N506="nulová",J506,0)</f>
        <v>0</v>
      </c>
      <c r="BJ506" s="18" t="s">
        <v>80</v>
      </c>
      <c r="BK506" s="140">
        <f>ROUND(I506*H506,2)</f>
        <v>0</v>
      </c>
      <c r="BL506" s="18" t="s">
        <v>149</v>
      </c>
      <c r="BM506" s="139" t="s">
        <v>793</v>
      </c>
    </row>
    <row r="507" spans="2:47" s="1" customFormat="1" ht="10.2">
      <c r="B507" s="33"/>
      <c r="D507" s="141" t="s">
        <v>151</v>
      </c>
      <c r="F507" s="142" t="s">
        <v>794</v>
      </c>
      <c r="I507" s="143"/>
      <c r="L507" s="33"/>
      <c r="M507" s="144"/>
      <c r="T507" s="54"/>
      <c r="AT507" s="18" t="s">
        <v>151</v>
      </c>
      <c r="AU507" s="18" t="s">
        <v>82</v>
      </c>
    </row>
    <row r="508" spans="2:47" s="1" customFormat="1" ht="10.2">
      <c r="B508" s="33"/>
      <c r="D508" s="145" t="s">
        <v>153</v>
      </c>
      <c r="F508" s="146" t="s">
        <v>795</v>
      </c>
      <c r="I508" s="143"/>
      <c r="L508" s="33"/>
      <c r="M508" s="144"/>
      <c r="T508" s="54"/>
      <c r="AT508" s="18" t="s">
        <v>153</v>
      </c>
      <c r="AU508" s="18" t="s">
        <v>82</v>
      </c>
    </row>
    <row r="509" spans="2:51" s="12" customFormat="1" ht="10.2">
      <c r="B509" s="147"/>
      <c r="D509" s="141" t="s">
        <v>155</v>
      </c>
      <c r="E509" s="148" t="s">
        <v>19</v>
      </c>
      <c r="F509" s="149" t="s">
        <v>796</v>
      </c>
      <c r="H509" s="150">
        <v>7.573</v>
      </c>
      <c r="I509" s="151"/>
      <c r="L509" s="147"/>
      <c r="M509" s="152"/>
      <c r="T509" s="153"/>
      <c r="AT509" s="148" t="s">
        <v>155</v>
      </c>
      <c r="AU509" s="148" t="s">
        <v>82</v>
      </c>
      <c r="AV509" s="12" t="s">
        <v>82</v>
      </c>
      <c r="AW509" s="12" t="s">
        <v>33</v>
      </c>
      <c r="AX509" s="12" t="s">
        <v>80</v>
      </c>
      <c r="AY509" s="148" t="s">
        <v>141</v>
      </c>
    </row>
    <row r="510" spans="2:65" s="1" customFormat="1" ht="16.5" customHeight="1">
      <c r="B510" s="33"/>
      <c r="C510" s="128" t="s">
        <v>797</v>
      </c>
      <c r="D510" s="128" t="s">
        <v>144</v>
      </c>
      <c r="E510" s="129" t="s">
        <v>798</v>
      </c>
      <c r="F510" s="130" t="s">
        <v>799</v>
      </c>
      <c r="G510" s="131" t="s">
        <v>445</v>
      </c>
      <c r="H510" s="132">
        <v>25.025</v>
      </c>
      <c r="I510" s="133"/>
      <c r="J510" s="134">
        <f>ROUND(I510*H510,2)</f>
        <v>0</v>
      </c>
      <c r="K510" s="130" t="s">
        <v>148</v>
      </c>
      <c r="L510" s="33"/>
      <c r="M510" s="135" t="s">
        <v>19</v>
      </c>
      <c r="N510" s="136" t="s">
        <v>43</v>
      </c>
      <c r="P510" s="137">
        <f>O510*H510</f>
        <v>0</v>
      </c>
      <c r="Q510" s="137">
        <v>0</v>
      </c>
      <c r="R510" s="137">
        <f>Q510*H510</f>
        <v>0</v>
      </c>
      <c r="S510" s="137">
        <v>0.082</v>
      </c>
      <c r="T510" s="138">
        <f>S510*H510</f>
        <v>2.05205</v>
      </c>
      <c r="AR510" s="139" t="s">
        <v>149</v>
      </c>
      <c r="AT510" s="139" t="s">
        <v>144</v>
      </c>
      <c r="AU510" s="139" t="s">
        <v>82</v>
      </c>
      <c r="AY510" s="18" t="s">
        <v>141</v>
      </c>
      <c r="BE510" s="140">
        <f>IF(N510="základní",J510,0)</f>
        <v>0</v>
      </c>
      <c r="BF510" s="140">
        <f>IF(N510="snížená",J510,0)</f>
        <v>0</v>
      </c>
      <c r="BG510" s="140">
        <f>IF(N510="zákl. přenesená",J510,0)</f>
        <v>0</v>
      </c>
      <c r="BH510" s="140">
        <f>IF(N510="sníž. přenesená",J510,0)</f>
        <v>0</v>
      </c>
      <c r="BI510" s="140">
        <f>IF(N510="nulová",J510,0)</f>
        <v>0</v>
      </c>
      <c r="BJ510" s="18" t="s">
        <v>80</v>
      </c>
      <c r="BK510" s="140">
        <f>ROUND(I510*H510,2)</f>
        <v>0</v>
      </c>
      <c r="BL510" s="18" t="s">
        <v>149</v>
      </c>
      <c r="BM510" s="139" t="s">
        <v>800</v>
      </c>
    </row>
    <row r="511" spans="2:47" s="1" customFormat="1" ht="10.2">
      <c r="B511" s="33"/>
      <c r="D511" s="141" t="s">
        <v>151</v>
      </c>
      <c r="F511" s="142" t="s">
        <v>801</v>
      </c>
      <c r="I511" s="143"/>
      <c r="L511" s="33"/>
      <c r="M511" s="144"/>
      <c r="T511" s="54"/>
      <c r="AT511" s="18" t="s">
        <v>151</v>
      </c>
      <c r="AU511" s="18" t="s">
        <v>82</v>
      </c>
    </row>
    <row r="512" spans="2:47" s="1" customFormat="1" ht="10.2">
      <c r="B512" s="33"/>
      <c r="D512" s="145" t="s">
        <v>153</v>
      </c>
      <c r="F512" s="146" t="s">
        <v>802</v>
      </c>
      <c r="I512" s="143"/>
      <c r="L512" s="33"/>
      <c r="M512" s="144"/>
      <c r="T512" s="54"/>
      <c r="AT512" s="18" t="s">
        <v>153</v>
      </c>
      <c r="AU512" s="18" t="s">
        <v>82</v>
      </c>
    </row>
    <row r="513" spans="2:51" s="12" customFormat="1" ht="10.2">
      <c r="B513" s="147"/>
      <c r="D513" s="141" t="s">
        <v>155</v>
      </c>
      <c r="E513" s="148" t="s">
        <v>19</v>
      </c>
      <c r="F513" s="149" t="s">
        <v>803</v>
      </c>
      <c r="H513" s="150">
        <v>25.025</v>
      </c>
      <c r="I513" s="151"/>
      <c r="L513" s="147"/>
      <c r="M513" s="152"/>
      <c r="T513" s="153"/>
      <c r="AT513" s="148" t="s">
        <v>155</v>
      </c>
      <c r="AU513" s="148" t="s">
        <v>82</v>
      </c>
      <c r="AV513" s="12" t="s">
        <v>82</v>
      </c>
      <c r="AW513" s="12" t="s">
        <v>33</v>
      </c>
      <c r="AX513" s="12" t="s">
        <v>80</v>
      </c>
      <c r="AY513" s="148" t="s">
        <v>141</v>
      </c>
    </row>
    <row r="514" spans="2:65" s="1" customFormat="1" ht="16.5" customHeight="1">
      <c r="B514" s="33"/>
      <c r="C514" s="128" t="s">
        <v>512</v>
      </c>
      <c r="D514" s="128" t="s">
        <v>144</v>
      </c>
      <c r="E514" s="129" t="s">
        <v>804</v>
      </c>
      <c r="F514" s="130" t="s">
        <v>805</v>
      </c>
      <c r="G514" s="131" t="s">
        <v>147</v>
      </c>
      <c r="H514" s="132">
        <v>3.168</v>
      </c>
      <c r="I514" s="133"/>
      <c r="J514" s="134">
        <f>ROUND(I514*H514,2)</f>
        <v>0</v>
      </c>
      <c r="K514" s="130" t="s">
        <v>148</v>
      </c>
      <c r="L514" s="33"/>
      <c r="M514" s="135" t="s">
        <v>19</v>
      </c>
      <c r="N514" s="136" t="s">
        <v>43</v>
      </c>
      <c r="P514" s="137">
        <f>O514*H514</f>
        <v>0</v>
      </c>
      <c r="Q514" s="137">
        <v>0</v>
      </c>
      <c r="R514" s="137">
        <f>Q514*H514</f>
        <v>0</v>
      </c>
      <c r="S514" s="137">
        <v>0.055</v>
      </c>
      <c r="T514" s="138">
        <f>S514*H514</f>
        <v>0.17424</v>
      </c>
      <c r="AR514" s="139" t="s">
        <v>149</v>
      </c>
      <c r="AT514" s="139" t="s">
        <v>144</v>
      </c>
      <c r="AU514" s="139" t="s">
        <v>82</v>
      </c>
      <c r="AY514" s="18" t="s">
        <v>141</v>
      </c>
      <c r="BE514" s="140">
        <f>IF(N514="základní",J514,0)</f>
        <v>0</v>
      </c>
      <c r="BF514" s="140">
        <f>IF(N514="snížená",J514,0)</f>
        <v>0</v>
      </c>
      <c r="BG514" s="140">
        <f>IF(N514="zákl. přenesená",J514,0)</f>
        <v>0</v>
      </c>
      <c r="BH514" s="140">
        <f>IF(N514="sníž. přenesená",J514,0)</f>
        <v>0</v>
      </c>
      <c r="BI514" s="140">
        <f>IF(N514="nulová",J514,0)</f>
        <v>0</v>
      </c>
      <c r="BJ514" s="18" t="s">
        <v>80</v>
      </c>
      <c r="BK514" s="140">
        <f>ROUND(I514*H514,2)</f>
        <v>0</v>
      </c>
      <c r="BL514" s="18" t="s">
        <v>149</v>
      </c>
      <c r="BM514" s="139" t="s">
        <v>806</v>
      </c>
    </row>
    <row r="515" spans="2:47" s="1" customFormat="1" ht="19.2">
      <c r="B515" s="33"/>
      <c r="D515" s="141" t="s">
        <v>151</v>
      </c>
      <c r="F515" s="142" t="s">
        <v>807</v>
      </c>
      <c r="I515" s="143"/>
      <c r="L515" s="33"/>
      <c r="M515" s="144"/>
      <c r="T515" s="54"/>
      <c r="AT515" s="18" t="s">
        <v>151</v>
      </c>
      <c r="AU515" s="18" t="s">
        <v>82</v>
      </c>
    </row>
    <row r="516" spans="2:47" s="1" customFormat="1" ht="10.2">
      <c r="B516" s="33"/>
      <c r="D516" s="145" t="s">
        <v>153</v>
      </c>
      <c r="F516" s="146" t="s">
        <v>808</v>
      </c>
      <c r="I516" s="143"/>
      <c r="L516" s="33"/>
      <c r="M516" s="144"/>
      <c r="T516" s="54"/>
      <c r="AT516" s="18" t="s">
        <v>153</v>
      </c>
      <c r="AU516" s="18" t="s">
        <v>82</v>
      </c>
    </row>
    <row r="517" spans="2:51" s="12" customFormat="1" ht="10.2">
      <c r="B517" s="147"/>
      <c r="D517" s="141" t="s">
        <v>155</v>
      </c>
      <c r="E517" s="148" t="s">
        <v>19</v>
      </c>
      <c r="F517" s="149" t="s">
        <v>809</v>
      </c>
      <c r="H517" s="150">
        <v>2.28</v>
      </c>
      <c r="I517" s="151"/>
      <c r="L517" s="147"/>
      <c r="M517" s="152"/>
      <c r="T517" s="153"/>
      <c r="AT517" s="148" t="s">
        <v>155</v>
      </c>
      <c r="AU517" s="148" t="s">
        <v>82</v>
      </c>
      <c r="AV517" s="12" t="s">
        <v>82</v>
      </c>
      <c r="AW517" s="12" t="s">
        <v>33</v>
      </c>
      <c r="AX517" s="12" t="s">
        <v>72</v>
      </c>
      <c r="AY517" s="148" t="s">
        <v>141</v>
      </c>
    </row>
    <row r="518" spans="2:51" s="12" customFormat="1" ht="10.2">
      <c r="B518" s="147"/>
      <c r="D518" s="141" t="s">
        <v>155</v>
      </c>
      <c r="E518" s="148" t="s">
        <v>19</v>
      </c>
      <c r="F518" s="149" t="s">
        <v>810</v>
      </c>
      <c r="H518" s="150">
        <v>0.888</v>
      </c>
      <c r="I518" s="151"/>
      <c r="L518" s="147"/>
      <c r="M518" s="152"/>
      <c r="T518" s="153"/>
      <c r="AT518" s="148" t="s">
        <v>155</v>
      </c>
      <c r="AU518" s="148" t="s">
        <v>82</v>
      </c>
      <c r="AV518" s="12" t="s">
        <v>82</v>
      </c>
      <c r="AW518" s="12" t="s">
        <v>33</v>
      </c>
      <c r="AX518" s="12" t="s">
        <v>72</v>
      </c>
      <c r="AY518" s="148" t="s">
        <v>141</v>
      </c>
    </row>
    <row r="519" spans="2:51" s="13" customFormat="1" ht="10.2">
      <c r="B519" s="154"/>
      <c r="D519" s="141" t="s">
        <v>155</v>
      </c>
      <c r="E519" s="155" t="s">
        <v>19</v>
      </c>
      <c r="F519" s="156" t="s">
        <v>158</v>
      </c>
      <c r="H519" s="157">
        <v>3.168</v>
      </c>
      <c r="I519" s="158"/>
      <c r="L519" s="154"/>
      <c r="M519" s="159"/>
      <c r="T519" s="160"/>
      <c r="AT519" s="155" t="s">
        <v>155</v>
      </c>
      <c r="AU519" s="155" t="s">
        <v>82</v>
      </c>
      <c r="AV519" s="13" t="s">
        <v>149</v>
      </c>
      <c r="AW519" s="13" t="s">
        <v>33</v>
      </c>
      <c r="AX519" s="13" t="s">
        <v>80</v>
      </c>
      <c r="AY519" s="155" t="s">
        <v>141</v>
      </c>
    </row>
    <row r="520" spans="2:65" s="1" customFormat="1" ht="16.5" customHeight="1">
      <c r="B520" s="33"/>
      <c r="C520" s="128" t="s">
        <v>639</v>
      </c>
      <c r="D520" s="128" t="s">
        <v>144</v>
      </c>
      <c r="E520" s="129" t="s">
        <v>811</v>
      </c>
      <c r="F520" s="130" t="s">
        <v>812</v>
      </c>
      <c r="G520" s="131" t="s">
        <v>147</v>
      </c>
      <c r="H520" s="132">
        <v>9.306</v>
      </c>
      <c r="I520" s="133"/>
      <c r="J520" s="134">
        <f>ROUND(I520*H520,2)</f>
        <v>0</v>
      </c>
      <c r="K520" s="130" t="s">
        <v>148</v>
      </c>
      <c r="L520" s="33"/>
      <c r="M520" s="135" t="s">
        <v>19</v>
      </c>
      <c r="N520" s="136" t="s">
        <v>43</v>
      </c>
      <c r="P520" s="137">
        <f>O520*H520</f>
        <v>0</v>
      </c>
      <c r="Q520" s="137">
        <v>0</v>
      </c>
      <c r="R520" s="137">
        <f>Q520*H520</f>
        <v>0</v>
      </c>
      <c r="S520" s="137">
        <v>0.032</v>
      </c>
      <c r="T520" s="138">
        <f>S520*H520</f>
        <v>0.297792</v>
      </c>
      <c r="AR520" s="139" t="s">
        <v>149</v>
      </c>
      <c r="AT520" s="139" t="s">
        <v>144</v>
      </c>
      <c r="AU520" s="139" t="s">
        <v>82</v>
      </c>
      <c r="AY520" s="18" t="s">
        <v>141</v>
      </c>
      <c r="BE520" s="140">
        <f>IF(N520="základní",J520,0)</f>
        <v>0</v>
      </c>
      <c r="BF520" s="140">
        <f>IF(N520="snížená",J520,0)</f>
        <v>0</v>
      </c>
      <c r="BG520" s="140">
        <f>IF(N520="zákl. přenesená",J520,0)</f>
        <v>0</v>
      </c>
      <c r="BH520" s="140">
        <f>IF(N520="sníž. přenesená",J520,0)</f>
        <v>0</v>
      </c>
      <c r="BI520" s="140">
        <f>IF(N520="nulová",J520,0)</f>
        <v>0</v>
      </c>
      <c r="BJ520" s="18" t="s">
        <v>80</v>
      </c>
      <c r="BK520" s="140">
        <f>ROUND(I520*H520,2)</f>
        <v>0</v>
      </c>
      <c r="BL520" s="18" t="s">
        <v>149</v>
      </c>
      <c r="BM520" s="139" t="s">
        <v>813</v>
      </c>
    </row>
    <row r="521" spans="2:47" s="1" customFormat="1" ht="19.2">
      <c r="B521" s="33"/>
      <c r="D521" s="141" t="s">
        <v>151</v>
      </c>
      <c r="F521" s="142" t="s">
        <v>814</v>
      </c>
      <c r="I521" s="143"/>
      <c r="L521" s="33"/>
      <c r="M521" s="144"/>
      <c r="T521" s="54"/>
      <c r="AT521" s="18" t="s">
        <v>151</v>
      </c>
      <c r="AU521" s="18" t="s">
        <v>82</v>
      </c>
    </row>
    <row r="522" spans="2:47" s="1" customFormat="1" ht="10.2">
      <c r="B522" s="33"/>
      <c r="D522" s="145" t="s">
        <v>153</v>
      </c>
      <c r="F522" s="146" t="s">
        <v>815</v>
      </c>
      <c r="I522" s="143"/>
      <c r="L522" s="33"/>
      <c r="M522" s="144"/>
      <c r="T522" s="54"/>
      <c r="AT522" s="18" t="s">
        <v>153</v>
      </c>
      <c r="AU522" s="18" t="s">
        <v>82</v>
      </c>
    </row>
    <row r="523" spans="2:51" s="12" customFormat="1" ht="10.2">
      <c r="B523" s="147"/>
      <c r="D523" s="141" t="s">
        <v>155</v>
      </c>
      <c r="E523" s="148" t="s">
        <v>19</v>
      </c>
      <c r="F523" s="149" t="s">
        <v>816</v>
      </c>
      <c r="H523" s="150">
        <v>9.306</v>
      </c>
      <c r="I523" s="151"/>
      <c r="L523" s="147"/>
      <c r="M523" s="152"/>
      <c r="T523" s="153"/>
      <c r="AT523" s="148" t="s">
        <v>155</v>
      </c>
      <c r="AU523" s="148" t="s">
        <v>82</v>
      </c>
      <c r="AV523" s="12" t="s">
        <v>82</v>
      </c>
      <c r="AW523" s="12" t="s">
        <v>33</v>
      </c>
      <c r="AX523" s="12" t="s">
        <v>80</v>
      </c>
      <c r="AY523" s="148" t="s">
        <v>141</v>
      </c>
    </row>
    <row r="524" spans="2:65" s="1" customFormat="1" ht="16.5" customHeight="1">
      <c r="B524" s="33"/>
      <c r="C524" s="128" t="s">
        <v>676</v>
      </c>
      <c r="D524" s="128" t="s">
        <v>144</v>
      </c>
      <c r="E524" s="129" t="s">
        <v>817</v>
      </c>
      <c r="F524" s="130" t="s">
        <v>818</v>
      </c>
      <c r="G524" s="131" t="s">
        <v>147</v>
      </c>
      <c r="H524" s="132">
        <v>3.152</v>
      </c>
      <c r="I524" s="133"/>
      <c r="J524" s="134">
        <f>ROUND(I524*H524,2)</f>
        <v>0</v>
      </c>
      <c r="K524" s="130" t="s">
        <v>148</v>
      </c>
      <c r="L524" s="33"/>
      <c r="M524" s="135" t="s">
        <v>19</v>
      </c>
      <c r="N524" s="136" t="s">
        <v>43</v>
      </c>
      <c r="P524" s="137">
        <f>O524*H524</f>
        <v>0</v>
      </c>
      <c r="Q524" s="137">
        <v>0</v>
      </c>
      <c r="R524" s="137">
        <f>Q524*H524</f>
        <v>0</v>
      </c>
      <c r="S524" s="137">
        <v>0.076</v>
      </c>
      <c r="T524" s="138">
        <f>S524*H524</f>
        <v>0.23955200000000001</v>
      </c>
      <c r="AR524" s="139" t="s">
        <v>149</v>
      </c>
      <c r="AT524" s="139" t="s">
        <v>144</v>
      </c>
      <c r="AU524" s="139" t="s">
        <v>82</v>
      </c>
      <c r="AY524" s="18" t="s">
        <v>141</v>
      </c>
      <c r="BE524" s="140">
        <f>IF(N524="základní",J524,0)</f>
        <v>0</v>
      </c>
      <c r="BF524" s="140">
        <f>IF(N524="snížená",J524,0)</f>
        <v>0</v>
      </c>
      <c r="BG524" s="140">
        <f>IF(N524="zákl. přenesená",J524,0)</f>
        <v>0</v>
      </c>
      <c r="BH524" s="140">
        <f>IF(N524="sníž. přenesená",J524,0)</f>
        <v>0</v>
      </c>
      <c r="BI524" s="140">
        <f>IF(N524="nulová",J524,0)</f>
        <v>0</v>
      </c>
      <c r="BJ524" s="18" t="s">
        <v>80</v>
      </c>
      <c r="BK524" s="140">
        <f>ROUND(I524*H524,2)</f>
        <v>0</v>
      </c>
      <c r="BL524" s="18" t="s">
        <v>149</v>
      </c>
      <c r="BM524" s="139" t="s">
        <v>819</v>
      </c>
    </row>
    <row r="525" spans="2:47" s="1" customFormat="1" ht="10.2">
      <c r="B525" s="33"/>
      <c r="D525" s="141" t="s">
        <v>151</v>
      </c>
      <c r="F525" s="142" t="s">
        <v>820</v>
      </c>
      <c r="I525" s="143"/>
      <c r="L525" s="33"/>
      <c r="M525" s="144"/>
      <c r="T525" s="54"/>
      <c r="AT525" s="18" t="s">
        <v>151</v>
      </c>
      <c r="AU525" s="18" t="s">
        <v>82</v>
      </c>
    </row>
    <row r="526" spans="2:47" s="1" customFormat="1" ht="10.2">
      <c r="B526" s="33"/>
      <c r="D526" s="145" t="s">
        <v>153</v>
      </c>
      <c r="F526" s="146" t="s">
        <v>821</v>
      </c>
      <c r="I526" s="143"/>
      <c r="L526" s="33"/>
      <c r="M526" s="144"/>
      <c r="T526" s="54"/>
      <c r="AT526" s="18" t="s">
        <v>153</v>
      </c>
      <c r="AU526" s="18" t="s">
        <v>82</v>
      </c>
    </row>
    <row r="527" spans="2:51" s="12" customFormat="1" ht="10.2">
      <c r="B527" s="147"/>
      <c r="D527" s="141" t="s">
        <v>155</v>
      </c>
      <c r="E527" s="148" t="s">
        <v>19</v>
      </c>
      <c r="F527" s="149" t="s">
        <v>822</v>
      </c>
      <c r="H527" s="150">
        <v>3.152</v>
      </c>
      <c r="I527" s="151"/>
      <c r="L527" s="147"/>
      <c r="M527" s="152"/>
      <c r="T527" s="153"/>
      <c r="AT527" s="148" t="s">
        <v>155</v>
      </c>
      <c r="AU527" s="148" t="s">
        <v>82</v>
      </c>
      <c r="AV527" s="12" t="s">
        <v>82</v>
      </c>
      <c r="AW527" s="12" t="s">
        <v>33</v>
      </c>
      <c r="AX527" s="12" t="s">
        <v>80</v>
      </c>
      <c r="AY527" s="148" t="s">
        <v>141</v>
      </c>
    </row>
    <row r="528" spans="2:65" s="1" customFormat="1" ht="16.5" customHeight="1">
      <c r="B528" s="33"/>
      <c r="C528" s="128" t="s">
        <v>823</v>
      </c>
      <c r="D528" s="128" t="s">
        <v>144</v>
      </c>
      <c r="E528" s="129" t="s">
        <v>824</v>
      </c>
      <c r="F528" s="130" t="s">
        <v>825</v>
      </c>
      <c r="G528" s="131" t="s">
        <v>517</v>
      </c>
      <c r="H528" s="132">
        <v>1</v>
      </c>
      <c r="I528" s="133"/>
      <c r="J528" s="134">
        <f>ROUND(I528*H528,2)</f>
        <v>0</v>
      </c>
      <c r="K528" s="130" t="s">
        <v>148</v>
      </c>
      <c r="L528" s="33"/>
      <c r="M528" s="135" t="s">
        <v>19</v>
      </c>
      <c r="N528" s="136" t="s">
        <v>43</v>
      </c>
      <c r="P528" s="137">
        <f>O528*H528</f>
        <v>0</v>
      </c>
      <c r="Q528" s="137">
        <v>0</v>
      </c>
      <c r="R528" s="137">
        <f>Q528*H528</f>
        <v>0</v>
      </c>
      <c r="S528" s="137">
        <v>0.099</v>
      </c>
      <c r="T528" s="138">
        <f>S528*H528</f>
        <v>0.099</v>
      </c>
      <c r="AR528" s="139" t="s">
        <v>149</v>
      </c>
      <c r="AT528" s="139" t="s">
        <v>144</v>
      </c>
      <c r="AU528" s="139" t="s">
        <v>82</v>
      </c>
      <c r="AY528" s="18" t="s">
        <v>141</v>
      </c>
      <c r="BE528" s="140">
        <f>IF(N528="základní",J528,0)</f>
        <v>0</v>
      </c>
      <c r="BF528" s="140">
        <f>IF(N528="snížená",J528,0)</f>
        <v>0</v>
      </c>
      <c r="BG528" s="140">
        <f>IF(N528="zákl. přenesená",J528,0)</f>
        <v>0</v>
      </c>
      <c r="BH528" s="140">
        <f>IF(N528="sníž. přenesená",J528,0)</f>
        <v>0</v>
      </c>
      <c r="BI528" s="140">
        <f>IF(N528="nulová",J528,0)</f>
        <v>0</v>
      </c>
      <c r="BJ528" s="18" t="s">
        <v>80</v>
      </c>
      <c r="BK528" s="140">
        <f>ROUND(I528*H528,2)</f>
        <v>0</v>
      </c>
      <c r="BL528" s="18" t="s">
        <v>149</v>
      </c>
      <c r="BM528" s="139" t="s">
        <v>826</v>
      </c>
    </row>
    <row r="529" spans="2:47" s="1" customFormat="1" ht="19.2">
      <c r="B529" s="33"/>
      <c r="D529" s="141" t="s">
        <v>151</v>
      </c>
      <c r="F529" s="142" t="s">
        <v>827</v>
      </c>
      <c r="I529" s="143"/>
      <c r="L529" s="33"/>
      <c r="M529" s="144"/>
      <c r="T529" s="54"/>
      <c r="AT529" s="18" t="s">
        <v>151</v>
      </c>
      <c r="AU529" s="18" t="s">
        <v>82</v>
      </c>
    </row>
    <row r="530" spans="2:47" s="1" customFormat="1" ht="10.2">
      <c r="B530" s="33"/>
      <c r="D530" s="145" t="s">
        <v>153</v>
      </c>
      <c r="F530" s="146" t="s">
        <v>828</v>
      </c>
      <c r="I530" s="143"/>
      <c r="L530" s="33"/>
      <c r="M530" s="144"/>
      <c r="T530" s="54"/>
      <c r="AT530" s="18" t="s">
        <v>153</v>
      </c>
      <c r="AU530" s="18" t="s">
        <v>82</v>
      </c>
    </row>
    <row r="531" spans="2:51" s="12" customFormat="1" ht="10.2">
      <c r="B531" s="147"/>
      <c r="D531" s="141" t="s">
        <v>155</v>
      </c>
      <c r="E531" s="148" t="s">
        <v>19</v>
      </c>
      <c r="F531" s="149" t="s">
        <v>829</v>
      </c>
      <c r="H531" s="150">
        <v>1</v>
      </c>
      <c r="I531" s="151"/>
      <c r="L531" s="147"/>
      <c r="M531" s="152"/>
      <c r="T531" s="153"/>
      <c r="AT531" s="148" t="s">
        <v>155</v>
      </c>
      <c r="AU531" s="148" t="s">
        <v>82</v>
      </c>
      <c r="AV531" s="12" t="s">
        <v>82</v>
      </c>
      <c r="AW531" s="12" t="s">
        <v>33</v>
      </c>
      <c r="AX531" s="12" t="s">
        <v>80</v>
      </c>
      <c r="AY531" s="148" t="s">
        <v>141</v>
      </c>
    </row>
    <row r="532" spans="2:65" s="1" customFormat="1" ht="16.5" customHeight="1">
      <c r="B532" s="33"/>
      <c r="C532" s="128" t="s">
        <v>830</v>
      </c>
      <c r="D532" s="128" t="s">
        <v>144</v>
      </c>
      <c r="E532" s="129" t="s">
        <v>831</v>
      </c>
      <c r="F532" s="130" t="s">
        <v>832</v>
      </c>
      <c r="G532" s="131" t="s">
        <v>172</v>
      </c>
      <c r="H532" s="132">
        <v>0.197</v>
      </c>
      <c r="I532" s="133"/>
      <c r="J532" s="134">
        <f>ROUND(I532*H532,2)</f>
        <v>0</v>
      </c>
      <c r="K532" s="130" t="s">
        <v>148</v>
      </c>
      <c r="L532" s="33"/>
      <c r="M532" s="135" t="s">
        <v>19</v>
      </c>
      <c r="N532" s="136" t="s">
        <v>43</v>
      </c>
      <c r="P532" s="137">
        <f>O532*H532</f>
        <v>0</v>
      </c>
      <c r="Q532" s="137">
        <v>0</v>
      </c>
      <c r="R532" s="137">
        <f>Q532*H532</f>
        <v>0</v>
      </c>
      <c r="S532" s="137">
        <v>1.8</v>
      </c>
      <c r="T532" s="138">
        <f>S532*H532</f>
        <v>0.3546</v>
      </c>
      <c r="AR532" s="139" t="s">
        <v>149</v>
      </c>
      <c r="AT532" s="139" t="s">
        <v>144</v>
      </c>
      <c r="AU532" s="139" t="s">
        <v>82</v>
      </c>
      <c r="AY532" s="18" t="s">
        <v>141</v>
      </c>
      <c r="BE532" s="140">
        <f>IF(N532="základní",J532,0)</f>
        <v>0</v>
      </c>
      <c r="BF532" s="140">
        <f>IF(N532="snížená",J532,0)</f>
        <v>0</v>
      </c>
      <c r="BG532" s="140">
        <f>IF(N532="zákl. přenesená",J532,0)</f>
        <v>0</v>
      </c>
      <c r="BH532" s="140">
        <f>IF(N532="sníž. přenesená",J532,0)</f>
        <v>0</v>
      </c>
      <c r="BI532" s="140">
        <f>IF(N532="nulová",J532,0)</f>
        <v>0</v>
      </c>
      <c r="BJ532" s="18" t="s">
        <v>80</v>
      </c>
      <c r="BK532" s="140">
        <f>ROUND(I532*H532,2)</f>
        <v>0</v>
      </c>
      <c r="BL532" s="18" t="s">
        <v>149</v>
      </c>
      <c r="BM532" s="139" t="s">
        <v>833</v>
      </c>
    </row>
    <row r="533" spans="2:47" s="1" customFormat="1" ht="19.2">
      <c r="B533" s="33"/>
      <c r="D533" s="141" t="s">
        <v>151</v>
      </c>
      <c r="F533" s="142" t="s">
        <v>834</v>
      </c>
      <c r="I533" s="143"/>
      <c r="L533" s="33"/>
      <c r="M533" s="144"/>
      <c r="T533" s="54"/>
      <c r="AT533" s="18" t="s">
        <v>151</v>
      </c>
      <c r="AU533" s="18" t="s">
        <v>82</v>
      </c>
    </row>
    <row r="534" spans="2:47" s="1" customFormat="1" ht="10.2">
      <c r="B534" s="33"/>
      <c r="D534" s="145" t="s">
        <v>153</v>
      </c>
      <c r="F534" s="146" t="s">
        <v>835</v>
      </c>
      <c r="I534" s="143"/>
      <c r="L534" s="33"/>
      <c r="M534" s="144"/>
      <c r="T534" s="54"/>
      <c r="AT534" s="18" t="s">
        <v>153</v>
      </c>
      <c r="AU534" s="18" t="s">
        <v>82</v>
      </c>
    </row>
    <row r="535" spans="2:51" s="12" customFormat="1" ht="10.2">
      <c r="B535" s="147"/>
      <c r="D535" s="141" t="s">
        <v>155</v>
      </c>
      <c r="E535" s="148" t="s">
        <v>19</v>
      </c>
      <c r="F535" s="149" t="s">
        <v>836</v>
      </c>
      <c r="H535" s="150">
        <v>0.197</v>
      </c>
      <c r="I535" s="151"/>
      <c r="L535" s="147"/>
      <c r="M535" s="152"/>
      <c r="T535" s="153"/>
      <c r="AT535" s="148" t="s">
        <v>155</v>
      </c>
      <c r="AU535" s="148" t="s">
        <v>82</v>
      </c>
      <c r="AV535" s="12" t="s">
        <v>82</v>
      </c>
      <c r="AW535" s="12" t="s">
        <v>33</v>
      </c>
      <c r="AX535" s="12" t="s">
        <v>80</v>
      </c>
      <c r="AY535" s="148" t="s">
        <v>141</v>
      </c>
    </row>
    <row r="536" spans="2:65" s="1" customFormat="1" ht="16.5" customHeight="1">
      <c r="B536" s="33"/>
      <c r="C536" s="128" t="s">
        <v>837</v>
      </c>
      <c r="D536" s="128" t="s">
        <v>144</v>
      </c>
      <c r="E536" s="129" t="s">
        <v>838</v>
      </c>
      <c r="F536" s="130" t="s">
        <v>839</v>
      </c>
      <c r="G536" s="131" t="s">
        <v>172</v>
      </c>
      <c r="H536" s="132">
        <v>0.666</v>
      </c>
      <c r="I536" s="133"/>
      <c r="J536" s="134">
        <f>ROUND(I536*H536,2)</f>
        <v>0</v>
      </c>
      <c r="K536" s="130" t="s">
        <v>148</v>
      </c>
      <c r="L536" s="33"/>
      <c r="M536" s="135" t="s">
        <v>19</v>
      </c>
      <c r="N536" s="136" t="s">
        <v>43</v>
      </c>
      <c r="P536" s="137">
        <f>O536*H536</f>
        <v>0</v>
      </c>
      <c r="Q536" s="137">
        <v>0</v>
      </c>
      <c r="R536" s="137">
        <f>Q536*H536</f>
        <v>0</v>
      </c>
      <c r="S536" s="137">
        <v>1.8</v>
      </c>
      <c r="T536" s="138">
        <f>S536*H536</f>
        <v>1.1988</v>
      </c>
      <c r="AR536" s="139" t="s">
        <v>149</v>
      </c>
      <c r="AT536" s="139" t="s">
        <v>144</v>
      </c>
      <c r="AU536" s="139" t="s">
        <v>82</v>
      </c>
      <c r="AY536" s="18" t="s">
        <v>141</v>
      </c>
      <c r="BE536" s="140">
        <f>IF(N536="základní",J536,0)</f>
        <v>0</v>
      </c>
      <c r="BF536" s="140">
        <f>IF(N536="snížená",J536,0)</f>
        <v>0</v>
      </c>
      <c r="BG536" s="140">
        <f>IF(N536="zákl. přenesená",J536,0)</f>
        <v>0</v>
      </c>
      <c r="BH536" s="140">
        <f>IF(N536="sníž. přenesená",J536,0)</f>
        <v>0</v>
      </c>
      <c r="BI536" s="140">
        <f>IF(N536="nulová",J536,0)</f>
        <v>0</v>
      </c>
      <c r="BJ536" s="18" t="s">
        <v>80</v>
      </c>
      <c r="BK536" s="140">
        <f>ROUND(I536*H536,2)</f>
        <v>0</v>
      </c>
      <c r="BL536" s="18" t="s">
        <v>149</v>
      </c>
      <c r="BM536" s="139" t="s">
        <v>840</v>
      </c>
    </row>
    <row r="537" spans="2:47" s="1" customFormat="1" ht="19.2">
      <c r="B537" s="33"/>
      <c r="D537" s="141" t="s">
        <v>151</v>
      </c>
      <c r="F537" s="142" t="s">
        <v>841</v>
      </c>
      <c r="I537" s="143"/>
      <c r="L537" s="33"/>
      <c r="M537" s="144"/>
      <c r="T537" s="54"/>
      <c r="AT537" s="18" t="s">
        <v>151</v>
      </c>
      <c r="AU537" s="18" t="s">
        <v>82</v>
      </c>
    </row>
    <row r="538" spans="2:47" s="1" customFormat="1" ht="10.2">
      <c r="B538" s="33"/>
      <c r="D538" s="145" t="s">
        <v>153</v>
      </c>
      <c r="F538" s="146" t="s">
        <v>842</v>
      </c>
      <c r="I538" s="143"/>
      <c r="L538" s="33"/>
      <c r="M538" s="144"/>
      <c r="T538" s="54"/>
      <c r="AT538" s="18" t="s">
        <v>153</v>
      </c>
      <c r="AU538" s="18" t="s">
        <v>82</v>
      </c>
    </row>
    <row r="539" spans="2:51" s="12" customFormat="1" ht="10.2">
      <c r="B539" s="147"/>
      <c r="D539" s="141" t="s">
        <v>155</v>
      </c>
      <c r="E539" s="148" t="s">
        <v>19</v>
      </c>
      <c r="F539" s="149" t="s">
        <v>843</v>
      </c>
      <c r="H539" s="150">
        <v>0.666</v>
      </c>
      <c r="I539" s="151"/>
      <c r="L539" s="147"/>
      <c r="M539" s="152"/>
      <c r="T539" s="153"/>
      <c r="AT539" s="148" t="s">
        <v>155</v>
      </c>
      <c r="AU539" s="148" t="s">
        <v>82</v>
      </c>
      <c r="AV539" s="12" t="s">
        <v>82</v>
      </c>
      <c r="AW539" s="12" t="s">
        <v>33</v>
      </c>
      <c r="AX539" s="12" t="s">
        <v>80</v>
      </c>
      <c r="AY539" s="148" t="s">
        <v>141</v>
      </c>
    </row>
    <row r="540" spans="2:65" s="1" customFormat="1" ht="16.5" customHeight="1">
      <c r="B540" s="33"/>
      <c r="C540" s="128" t="s">
        <v>844</v>
      </c>
      <c r="D540" s="128" t="s">
        <v>144</v>
      </c>
      <c r="E540" s="129" t="s">
        <v>845</v>
      </c>
      <c r="F540" s="130" t="s">
        <v>846</v>
      </c>
      <c r="G540" s="131" t="s">
        <v>445</v>
      </c>
      <c r="H540" s="132">
        <v>17.5</v>
      </c>
      <c r="I540" s="133"/>
      <c r="J540" s="134">
        <f>ROUND(I540*H540,2)</f>
        <v>0</v>
      </c>
      <c r="K540" s="130" t="s">
        <v>148</v>
      </c>
      <c r="L540" s="33"/>
      <c r="M540" s="135" t="s">
        <v>19</v>
      </c>
      <c r="N540" s="136" t="s">
        <v>43</v>
      </c>
      <c r="P540" s="137">
        <f>O540*H540</f>
        <v>0</v>
      </c>
      <c r="Q540" s="137">
        <v>0</v>
      </c>
      <c r="R540" s="137">
        <f>Q540*H540</f>
        <v>0</v>
      </c>
      <c r="S540" s="137">
        <v>0.027</v>
      </c>
      <c r="T540" s="138">
        <f>S540*H540</f>
        <v>0.4725</v>
      </c>
      <c r="AR540" s="139" t="s">
        <v>149</v>
      </c>
      <c r="AT540" s="139" t="s">
        <v>144</v>
      </c>
      <c r="AU540" s="139" t="s">
        <v>82</v>
      </c>
      <c r="AY540" s="18" t="s">
        <v>141</v>
      </c>
      <c r="BE540" s="140">
        <f>IF(N540="základní",J540,0)</f>
        <v>0</v>
      </c>
      <c r="BF540" s="140">
        <f>IF(N540="snížená",J540,0)</f>
        <v>0</v>
      </c>
      <c r="BG540" s="140">
        <f>IF(N540="zákl. přenesená",J540,0)</f>
        <v>0</v>
      </c>
      <c r="BH540" s="140">
        <f>IF(N540="sníž. přenesená",J540,0)</f>
        <v>0</v>
      </c>
      <c r="BI540" s="140">
        <f>IF(N540="nulová",J540,0)</f>
        <v>0</v>
      </c>
      <c r="BJ540" s="18" t="s">
        <v>80</v>
      </c>
      <c r="BK540" s="140">
        <f>ROUND(I540*H540,2)</f>
        <v>0</v>
      </c>
      <c r="BL540" s="18" t="s">
        <v>149</v>
      </c>
      <c r="BM540" s="139" t="s">
        <v>847</v>
      </c>
    </row>
    <row r="541" spans="2:47" s="1" customFormat="1" ht="10.2">
      <c r="B541" s="33"/>
      <c r="D541" s="141" t="s">
        <v>151</v>
      </c>
      <c r="F541" s="142" t="s">
        <v>848</v>
      </c>
      <c r="I541" s="143"/>
      <c r="L541" s="33"/>
      <c r="M541" s="144"/>
      <c r="T541" s="54"/>
      <c r="AT541" s="18" t="s">
        <v>151</v>
      </c>
      <c r="AU541" s="18" t="s">
        <v>82</v>
      </c>
    </row>
    <row r="542" spans="2:47" s="1" customFormat="1" ht="10.2">
      <c r="B542" s="33"/>
      <c r="D542" s="145" t="s">
        <v>153</v>
      </c>
      <c r="F542" s="146" t="s">
        <v>849</v>
      </c>
      <c r="I542" s="143"/>
      <c r="L542" s="33"/>
      <c r="M542" s="144"/>
      <c r="T542" s="54"/>
      <c r="AT542" s="18" t="s">
        <v>153</v>
      </c>
      <c r="AU542" s="18" t="s">
        <v>82</v>
      </c>
    </row>
    <row r="543" spans="2:51" s="12" customFormat="1" ht="10.2">
      <c r="B543" s="147"/>
      <c r="D543" s="141" t="s">
        <v>155</v>
      </c>
      <c r="E543" s="148" t="s">
        <v>19</v>
      </c>
      <c r="F543" s="149" t="s">
        <v>850</v>
      </c>
      <c r="H543" s="150">
        <v>17.5</v>
      </c>
      <c r="I543" s="151"/>
      <c r="L543" s="147"/>
      <c r="M543" s="152"/>
      <c r="T543" s="153"/>
      <c r="AT543" s="148" t="s">
        <v>155</v>
      </c>
      <c r="AU543" s="148" t="s">
        <v>82</v>
      </c>
      <c r="AV543" s="12" t="s">
        <v>82</v>
      </c>
      <c r="AW543" s="12" t="s">
        <v>33</v>
      </c>
      <c r="AX543" s="12" t="s">
        <v>80</v>
      </c>
      <c r="AY543" s="148" t="s">
        <v>141</v>
      </c>
    </row>
    <row r="544" spans="2:65" s="1" customFormat="1" ht="16.5" customHeight="1">
      <c r="B544" s="33"/>
      <c r="C544" s="128" t="s">
        <v>851</v>
      </c>
      <c r="D544" s="128" t="s">
        <v>144</v>
      </c>
      <c r="E544" s="129" t="s">
        <v>852</v>
      </c>
      <c r="F544" s="130" t="s">
        <v>853</v>
      </c>
      <c r="G544" s="131" t="s">
        <v>445</v>
      </c>
      <c r="H544" s="132">
        <v>13.25</v>
      </c>
      <c r="I544" s="133"/>
      <c r="J544" s="134">
        <f>ROUND(I544*H544,2)</f>
        <v>0</v>
      </c>
      <c r="K544" s="130" t="s">
        <v>148</v>
      </c>
      <c r="L544" s="33"/>
      <c r="M544" s="135" t="s">
        <v>19</v>
      </c>
      <c r="N544" s="136" t="s">
        <v>43</v>
      </c>
      <c r="P544" s="137">
        <f>O544*H544</f>
        <v>0</v>
      </c>
      <c r="Q544" s="137">
        <v>0</v>
      </c>
      <c r="R544" s="137">
        <f>Q544*H544</f>
        <v>0</v>
      </c>
      <c r="S544" s="137">
        <v>0.042</v>
      </c>
      <c r="T544" s="138">
        <f>S544*H544</f>
        <v>0.5565</v>
      </c>
      <c r="AR544" s="139" t="s">
        <v>149</v>
      </c>
      <c r="AT544" s="139" t="s">
        <v>144</v>
      </c>
      <c r="AU544" s="139" t="s">
        <v>82</v>
      </c>
      <c r="AY544" s="18" t="s">
        <v>141</v>
      </c>
      <c r="BE544" s="140">
        <f>IF(N544="základní",J544,0)</f>
        <v>0</v>
      </c>
      <c r="BF544" s="140">
        <f>IF(N544="snížená",J544,0)</f>
        <v>0</v>
      </c>
      <c r="BG544" s="140">
        <f>IF(N544="zákl. přenesená",J544,0)</f>
        <v>0</v>
      </c>
      <c r="BH544" s="140">
        <f>IF(N544="sníž. přenesená",J544,0)</f>
        <v>0</v>
      </c>
      <c r="BI544" s="140">
        <f>IF(N544="nulová",J544,0)</f>
        <v>0</v>
      </c>
      <c r="BJ544" s="18" t="s">
        <v>80</v>
      </c>
      <c r="BK544" s="140">
        <f>ROUND(I544*H544,2)</f>
        <v>0</v>
      </c>
      <c r="BL544" s="18" t="s">
        <v>149</v>
      </c>
      <c r="BM544" s="139" t="s">
        <v>854</v>
      </c>
    </row>
    <row r="545" spans="2:47" s="1" customFormat="1" ht="19.2">
      <c r="B545" s="33"/>
      <c r="D545" s="141" t="s">
        <v>151</v>
      </c>
      <c r="F545" s="142" t="s">
        <v>855</v>
      </c>
      <c r="I545" s="143"/>
      <c r="L545" s="33"/>
      <c r="M545" s="144"/>
      <c r="T545" s="54"/>
      <c r="AT545" s="18" t="s">
        <v>151</v>
      </c>
      <c r="AU545" s="18" t="s">
        <v>82</v>
      </c>
    </row>
    <row r="546" spans="2:47" s="1" customFormat="1" ht="10.2">
      <c r="B546" s="33"/>
      <c r="D546" s="145" t="s">
        <v>153</v>
      </c>
      <c r="F546" s="146" t="s">
        <v>856</v>
      </c>
      <c r="I546" s="143"/>
      <c r="L546" s="33"/>
      <c r="M546" s="144"/>
      <c r="T546" s="54"/>
      <c r="AT546" s="18" t="s">
        <v>153</v>
      </c>
      <c r="AU546" s="18" t="s">
        <v>82</v>
      </c>
    </row>
    <row r="547" spans="2:51" s="12" customFormat="1" ht="10.2">
      <c r="B547" s="147"/>
      <c r="D547" s="141" t="s">
        <v>155</v>
      </c>
      <c r="E547" s="148" t="s">
        <v>19</v>
      </c>
      <c r="F547" s="149" t="s">
        <v>857</v>
      </c>
      <c r="H547" s="150">
        <v>13.25</v>
      </c>
      <c r="I547" s="151"/>
      <c r="L547" s="147"/>
      <c r="M547" s="152"/>
      <c r="T547" s="153"/>
      <c r="AT547" s="148" t="s">
        <v>155</v>
      </c>
      <c r="AU547" s="148" t="s">
        <v>82</v>
      </c>
      <c r="AV547" s="12" t="s">
        <v>82</v>
      </c>
      <c r="AW547" s="12" t="s">
        <v>33</v>
      </c>
      <c r="AX547" s="12" t="s">
        <v>80</v>
      </c>
      <c r="AY547" s="148" t="s">
        <v>141</v>
      </c>
    </row>
    <row r="548" spans="2:65" s="1" customFormat="1" ht="21.75" customHeight="1">
      <c r="B548" s="33"/>
      <c r="C548" s="128" t="s">
        <v>858</v>
      </c>
      <c r="D548" s="128" t="s">
        <v>144</v>
      </c>
      <c r="E548" s="129" t="s">
        <v>859</v>
      </c>
      <c r="F548" s="130" t="s">
        <v>860</v>
      </c>
      <c r="G548" s="131" t="s">
        <v>147</v>
      </c>
      <c r="H548" s="132">
        <v>77.637</v>
      </c>
      <c r="I548" s="133"/>
      <c r="J548" s="134">
        <f>ROUND(I548*H548,2)</f>
        <v>0</v>
      </c>
      <c r="K548" s="130" t="s">
        <v>148</v>
      </c>
      <c r="L548" s="33"/>
      <c r="M548" s="135" t="s">
        <v>19</v>
      </c>
      <c r="N548" s="136" t="s">
        <v>43</v>
      </c>
      <c r="P548" s="137">
        <f>O548*H548</f>
        <v>0</v>
      </c>
      <c r="Q548" s="137">
        <v>0</v>
      </c>
      <c r="R548" s="137">
        <f>Q548*H548</f>
        <v>0</v>
      </c>
      <c r="S548" s="137">
        <v>0.01</v>
      </c>
      <c r="T548" s="138">
        <f>S548*H548</f>
        <v>0.77637</v>
      </c>
      <c r="AR548" s="139" t="s">
        <v>260</v>
      </c>
      <c r="AT548" s="139" t="s">
        <v>144</v>
      </c>
      <c r="AU548" s="139" t="s">
        <v>82</v>
      </c>
      <c r="AY548" s="18" t="s">
        <v>141</v>
      </c>
      <c r="BE548" s="140">
        <f>IF(N548="základní",J548,0)</f>
        <v>0</v>
      </c>
      <c r="BF548" s="140">
        <f>IF(N548="snížená",J548,0)</f>
        <v>0</v>
      </c>
      <c r="BG548" s="140">
        <f>IF(N548="zákl. přenesená",J548,0)</f>
        <v>0</v>
      </c>
      <c r="BH548" s="140">
        <f>IF(N548="sníž. přenesená",J548,0)</f>
        <v>0</v>
      </c>
      <c r="BI548" s="140">
        <f>IF(N548="nulová",J548,0)</f>
        <v>0</v>
      </c>
      <c r="BJ548" s="18" t="s">
        <v>80</v>
      </c>
      <c r="BK548" s="140">
        <f>ROUND(I548*H548,2)</f>
        <v>0</v>
      </c>
      <c r="BL548" s="18" t="s">
        <v>260</v>
      </c>
      <c r="BM548" s="139" t="s">
        <v>861</v>
      </c>
    </row>
    <row r="549" spans="2:47" s="1" customFormat="1" ht="19.2">
      <c r="B549" s="33"/>
      <c r="D549" s="141" t="s">
        <v>151</v>
      </c>
      <c r="F549" s="142" t="s">
        <v>862</v>
      </c>
      <c r="I549" s="143"/>
      <c r="L549" s="33"/>
      <c r="M549" s="144"/>
      <c r="T549" s="54"/>
      <c r="AT549" s="18" t="s">
        <v>151</v>
      </c>
      <c r="AU549" s="18" t="s">
        <v>82</v>
      </c>
    </row>
    <row r="550" spans="2:47" s="1" customFormat="1" ht="10.2">
      <c r="B550" s="33"/>
      <c r="D550" s="145" t="s">
        <v>153</v>
      </c>
      <c r="F550" s="146" t="s">
        <v>863</v>
      </c>
      <c r="I550" s="143"/>
      <c r="L550" s="33"/>
      <c r="M550" s="144"/>
      <c r="T550" s="54"/>
      <c r="AT550" s="18" t="s">
        <v>153</v>
      </c>
      <c r="AU550" s="18" t="s">
        <v>82</v>
      </c>
    </row>
    <row r="551" spans="2:51" s="14" customFormat="1" ht="10.2">
      <c r="B551" s="161"/>
      <c r="D551" s="141" t="s">
        <v>155</v>
      </c>
      <c r="E551" s="162" t="s">
        <v>19</v>
      </c>
      <c r="F551" s="163" t="s">
        <v>348</v>
      </c>
      <c r="H551" s="162" t="s">
        <v>19</v>
      </c>
      <c r="I551" s="164"/>
      <c r="L551" s="161"/>
      <c r="M551" s="165"/>
      <c r="T551" s="166"/>
      <c r="AT551" s="162" t="s">
        <v>155</v>
      </c>
      <c r="AU551" s="162" t="s">
        <v>82</v>
      </c>
      <c r="AV551" s="14" t="s">
        <v>80</v>
      </c>
      <c r="AW551" s="14" t="s">
        <v>33</v>
      </c>
      <c r="AX551" s="14" t="s">
        <v>72</v>
      </c>
      <c r="AY551" s="162" t="s">
        <v>141</v>
      </c>
    </row>
    <row r="552" spans="2:51" s="12" customFormat="1" ht="10.2">
      <c r="B552" s="147"/>
      <c r="D552" s="141" t="s">
        <v>155</v>
      </c>
      <c r="E552" s="148" t="s">
        <v>19</v>
      </c>
      <c r="F552" s="149" t="s">
        <v>386</v>
      </c>
      <c r="H552" s="150">
        <v>21.063</v>
      </c>
      <c r="I552" s="151"/>
      <c r="L552" s="147"/>
      <c r="M552" s="152"/>
      <c r="T552" s="153"/>
      <c r="AT552" s="148" t="s">
        <v>155</v>
      </c>
      <c r="AU552" s="148" t="s">
        <v>82</v>
      </c>
      <c r="AV552" s="12" t="s">
        <v>82</v>
      </c>
      <c r="AW552" s="12" t="s">
        <v>33</v>
      </c>
      <c r="AX552" s="12" t="s">
        <v>72</v>
      </c>
      <c r="AY552" s="148" t="s">
        <v>141</v>
      </c>
    </row>
    <row r="553" spans="2:51" s="12" customFormat="1" ht="10.2">
      <c r="B553" s="147"/>
      <c r="D553" s="141" t="s">
        <v>155</v>
      </c>
      <c r="E553" s="148" t="s">
        <v>19</v>
      </c>
      <c r="F553" s="149" t="s">
        <v>387</v>
      </c>
      <c r="H553" s="150">
        <v>20.867</v>
      </c>
      <c r="I553" s="151"/>
      <c r="L553" s="147"/>
      <c r="M553" s="152"/>
      <c r="T553" s="153"/>
      <c r="AT553" s="148" t="s">
        <v>155</v>
      </c>
      <c r="AU553" s="148" t="s">
        <v>82</v>
      </c>
      <c r="AV553" s="12" t="s">
        <v>82</v>
      </c>
      <c r="AW553" s="12" t="s">
        <v>33</v>
      </c>
      <c r="AX553" s="12" t="s">
        <v>72</v>
      </c>
      <c r="AY553" s="148" t="s">
        <v>141</v>
      </c>
    </row>
    <row r="554" spans="2:51" s="12" customFormat="1" ht="10.2">
      <c r="B554" s="147"/>
      <c r="D554" s="141" t="s">
        <v>155</v>
      </c>
      <c r="E554" s="148" t="s">
        <v>19</v>
      </c>
      <c r="F554" s="149" t="s">
        <v>388</v>
      </c>
      <c r="H554" s="150">
        <v>19.573</v>
      </c>
      <c r="I554" s="151"/>
      <c r="L554" s="147"/>
      <c r="M554" s="152"/>
      <c r="T554" s="153"/>
      <c r="AT554" s="148" t="s">
        <v>155</v>
      </c>
      <c r="AU554" s="148" t="s">
        <v>82</v>
      </c>
      <c r="AV554" s="12" t="s">
        <v>82</v>
      </c>
      <c r="AW554" s="12" t="s">
        <v>33</v>
      </c>
      <c r="AX554" s="12" t="s">
        <v>72</v>
      </c>
      <c r="AY554" s="148" t="s">
        <v>141</v>
      </c>
    </row>
    <row r="555" spans="2:51" s="12" customFormat="1" ht="10.2">
      <c r="B555" s="147"/>
      <c r="D555" s="141" t="s">
        <v>155</v>
      </c>
      <c r="E555" s="148" t="s">
        <v>19</v>
      </c>
      <c r="F555" s="149" t="s">
        <v>389</v>
      </c>
      <c r="H555" s="150">
        <v>16.134</v>
      </c>
      <c r="I555" s="151"/>
      <c r="L555" s="147"/>
      <c r="M555" s="152"/>
      <c r="T555" s="153"/>
      <c r="AT555" s="148" t="s">
        <v>155</v>
      </c>
      <c r="AU555" s="148" t="s">
        <v>82</v>
      </c>
      <c r="AV555" s="12" t="s">
        <v>82</v>
      </c>
      <c r="AW555" s="12" t="s">
        <v>33</v>
      </c>
      <c r="AX555" s="12" t="s">
        <v>72</v>
      </c>
      <c r="AY555" s="148" t="s">
        <v>141</v>
      </c>
    </row>
    <row r="556" spans="2:51" s="13" customFormat="1" ht="10.2">
      <c r="B556" s="154"/>
      <c r="D556" s="141" t="s">
        <v>155</v>
      </c>
      <c r="E556" s="155" t="s">
        <v>19</v>
      </c>
      <c r="F556" s="156" t="s">
        <v>158</v>
      </c>
      <c r="H556" s="157">
        <v>77.637</v>
      </c>
      <c r="I556" s="158"/>
      <c r="L556" s="154"/>
      <c r="M556" s="159"/>
      <c r="T556" s="160"/>
      <c r="AT556" s="155" t="s">
        <v>155</v>
      </c>
      <c r="AU556" s="155" t="s">
        <v>82</v>
      </c>
      <c r="AV556" s="13" t="s">
        <v>149</v>
      </c>
      <c r="AW556" s="13" t="s">
        <v>33</v>
      </c>
      <c r="AX556" s="13" t="s">
        <v>80</v>
      </c>
      <c r="AY556" s="155" t="s">
        <v>141</v>
      </c>
    </row>
    <row r="557" spans="2:65" s="1" customFormat="1" ht="21.75" customHeight="1">
      <c r="B557" s="33"/>
      <c r="C557" s="128" t="s">
        <v>864</v>
      </c>
      <c r="D557" s="128" t="s">
        <v>144</v>
      </c>
      <c r="E557" s="129" t="s">
        <v>865</v>
      </c>
      <c r="F557" s="130" t="s">
        <v>866</v>
      </c>
      <c r="G557" s="131" t="s">
        <v>147</v>
      </c>
      <c r="H557" s="132">
        <v>63.968</v>
      </c>
      <c r="I557" s="133"/>
      <c r="J557" s="134">
        <f>ROUND(I557*H557,2)</f>
        <v>0</v>
      </c>
      <c r="K557" s="130" t="s">
        <v>148</v>
      </c>
      <c r="L557" s="33"/>
      <c r="M557" s="135" t="s">
        <v>19</v>
      </c>
      <c r="N557" s="136" t="s">
        <v>43</v>
      </c>
      <c r="P557" s="137">
        <f>O557*H557</f>
        <v>0</v>
      </c>
      <c r="Q557" s="137">
        <v>0</v>
      </c>
      <c r="R557" s="137">
        <f>Q557*H557</f>
        <v>0</v>
      </c>
      <c r="S557" s="137">
        <v>0.02</v>
      </c>
      <c r="T557" s="138">
        <f>S557*H557</f>
        <v>1.27936</v>
      </c>
      <c r="AR557" s="139" t="s">
        <v>149</v>
      </c>
      <c r="AT557" s="139" t="s">
        <v>144</v>
      </c>
      <c r="AU557" s="139" t="s">
        <v>82</v>
      </c>
      <c r="AY557" s="18" t="s">
        <v>141</v>
      </c>
      <c r="BE557" s="140">
        <f>IF(N557="základní",J557,0)</f>
        <v>0</v>
      </c>
      <c r="BF557" s="140">
        <f>IF(N557="snížená",J557,0)</f>
        <v>0</v>
      </c>
      <c r="BG557" s="140">
        <f>IF(N557="zákl. přenesená",J557,0)</f>
        <v>0</v>
      </c>
      <c r="BH557" s="140">
        <f>IF(N557="sníž. přenesená",J557,0)</f>
        <v>0</v>
      </c>
      <c r="BI557" s="140">
        <f>IF(N557="nulová",J557,0)</f>
        <v>0</v>
      </c>
      <c r="BJ557" s="18" t="s">
        <v>80</v>
      </c>
      <c r="BK557" s="140">
        <f>ROUND(I557*H557,2)</f>
        <v>0</v>
      </c>
      <c r="BL557" s="18" t="s">
        <v>149</v>
      </c>
      <c r="BM557" s="139" t="s">
        <v>867</v>
      </c>
    </row>
    <row r="558" spans="2:47" s="1" customFormat="1" ht="19.2">
      <c r="B558" s="33"/>
      <c r="D558" s="141" t="s">
        <v>151</v>
      </c>
      <c r="F558" s="142" t="s">
        <v>868</v>
      </c>
      <c r="I558" s="143"/>
      <c r="L558" s="33"/>
      <c r="M558" s="144"/>
      <c r="T558" s="54"/>
      <c r="AT558" s="18" t="s">
        <v>151</v>
      </c>
      <c r="AU558" s="18" t="s">
        <v>82</v>
      </c>
    </row>
    <row r="559" spans="2:47" s="1" customFormat="1" ht="10.2">
      <c r="B559" s="33"/>
      <c r="D559" s="145" t="s">
        <v>153</v>
      </c>
      <c r="F559" s="146" t="s">
        <v>869</v>
      </c>
      <c r="I559" s="143"/>
      <c r="L559" s="33"/>
      <c r="M559" s="144"/>
      <c r="T559" s="54"/>
      <c r="AT559" s="18" t="s">
        <v>153</v>
      </c>
      <c r="AU559" s="18" t="s">
        <v>82</v>
      </c>
    </row>
    <row r="560" spans="2:51" s="12" customFormat="1" ht="10.2">
      <c r="B560" s="147"/>
      <c r="D560" s="141" t="s">
        <v>155</v>
      </c>
      <c r="E560" s="148" t="s">
        <v>19</v>
      </c>
      <c r="F560" s="149" t="s">
        <v>396</v>
      </c>
      <c r="H560" s="150">
        <v>63.968</v>
      </c>
      <c r="I560" s="151"/>
      <c r="L560" s="147"/>
      <c r="M560" s="152"/>
      <c r="T560" s="153"/>
      <c r="AT560" s="148" t="s">
        <v>155</v>
      </c>
      <c r="AU560" s="148" t="s">
        <v>82</v>
      </c>
      <c r="AV560" s="12" t="s">
        <v>82</v>
      </c>
      <c r="AW560" s="12" t="s">
        <v>33</v>
      </c>
      <c r="AX560" s="12" t="s">
        <v>80</v>
      </c>
      <c r="AY560" s="148" t="s">
        <v>141</v>
      </c>
    </row>
    <row r="561" spans="2:63" s="11" customFormat="1" ht="22.8" customHeight="1">
      <c r="B561" s="116"/>
      <c r="D561" s="117" t="s">
        <v>71</v>
      </c>
      <c r="E561" s="126" t="s">
        <v>870</v>
      </c>
      <c r="F561" s="126" t="s">
        <v>871</v>
      </c>
      <c r="I561" s="119"/>
      <c r="J561" s="127">
        <f>BK561</f>
        <v>0</v>
      </c>
      <c r="L561" s="116"/>
      <c r="M561" s="121"/>
      <c r="P561" s="122">
        <f>SUM(P562:P587)</f>
        <v>0</v>
      </c>
      <c r="R561" s="122">
        <f>SUM(R562:R587)</f>
        <v>0</v>
      </c>
      <c r="T561" s="123">
        <f>SUM(T562:T587)</f>
        <v>0</v>
      </c>
      <c r="AR561" s="117" t="s">
        <v>80</v>
      </c>
      <c r="AT561" s="124" t="s">
        <v>71</v>
      </c>
      <c r="AU561" s="124" t="s">
        <v>80</v>
      </c>
      <c r="AY561" s="117" t="s">
        <v>141</v>
      </c>
      <c r="BK561" s="125">
        <f>SUM(BK562:BK587)</f>
        <v>0</v>
      </c>
    </row>
    <row r="562" spans="2:65" s="1" customFormat="1" ht="16.5" customHeight="1">
      <c r="B562" s="33"/>
      <c r="C562" s="128" t="s">
        <v>872</v>
      </c>
      <c r="D562" s="128" t="s">
        <v>144</v>
      </c>
      <c r="E562" s="129" t="s">
        <v>873</v>
      </c>
      <c r="F562" s="130" t="s">
        <v>874</v>
      </c>
      <c r="G562" s="131" t="s">
        <v>180</v>
      </c>
      <c r="H562" s="132">
        <v>50.786</v>
      </c>
      <c r="I562" s="133"/>
      <c r="J562" s="134">
        <f>ROUND(I562*H562,2)</f>
        <v>0</v>
      </c>
      <c r="K562" s="130" t="s">
        <v>148</v>
      </c>
      <c r="L562" s="33"/>
      <c r="M562" s="135" t="s">
        <v>19</v>
      </c>
      <c r="N562" s="136" t="s">
        <v>43</v>
      </c>
      <c r="P562" s="137">
        <f>O562*H562</f>
        <v>0</v>
      </c>
      <c r="Q562" s="137">
        <v>0</v>
      </c>
      <c r="R562" s="137">
        <f>Q562*H562</f>
        <v>0</v>
      </c>
      <c r="S562" s="137">
        <v>0</v>
      </c>
      <c r="T562" s="138">
        <f>S562*H562</f>
        <v>0</v>
      </c>
      <c r="AR562" s="139" t="s">
        <v>149</v>
      </c>
      <c r="AT562" s="139" t="s">
        <v>144</v>
      </c>
      <c r="AU562" s="139" t="s">
        <v>82</v>
      </c>
      <c r="AY562" s="18" t="s">
        <v>141</v>
      </c>
      <c r="BE562" s="140">
        <f>IF(N562="základní",J562,0)</f>
        <v>0</v>
      </c>
      <c r="BF562" s="140">
        <f>IF(N562="snížená",J562,0)</f>
        <v>0</v>
      </c>
      <c r="BG562" s="140">
        <f>IF(N562="zákl. přenesená",J562,0)</f>
        <v>0</v>
      </c>
      <c r="BH562" s="140">
        <f>IF(N562="sníž. přenesená",J562,0)</f>
        <v>0</v>
      </c>
      <c r="BI562" s="140">
        <f>IF(N562="nulová",J562,0)</f>
        <v>0</v>
      </c>
      <c r="BJ562" s="18" t="s">
        <v>80</v>
      </c>
      <c r="BK562" s="140">
        <f>ROUND(I562*H562,2)</f>
        <v>0</v>
      </c>
      <c r="BL562" s="18" t="s">
        <v>149</v>
      </c>
      <c r="BM562" s="139" t="s">
        <v>875</v>
      </c>
    </row>
    <row r="563" spans="2:47" s="1" customFormat="1" ht="10.2">
      <c r="B563" s="33"/>
      <c r="D563" s="141" t="s">
        <v>151</v>
      </c>
      <c r="F563" s="142" t="s">
        <v>876</v>
      </c>
      <c r="I563" s="143"/>
      <c r="L563" s="33"/>
      <c r="M563" s="144"/>
      <c r="T563" s="54"/>
      <c r="AT563" s="18" t="s">
        <v>151</v>
      </c>
      <c r="AU563" s="18" t="s">
        <v>82</v>
      </c>
    </row>
    <row r="564" spans="2:47" s="1" customFormat="1" ht="10.2">
      <c r="B564" s="33"/>
      <c r="D564" s="145" t="s">
        <v>153</v>
      </c>
      <c r="F564" s="146" t="s">
        <v>877</v>
      </c>
      <c r="I564" s="143"/>
      <c r="L564" s="33"/>
      <c r="M564" s="144"/>
      <c r="T564" s="54"/>
      <c r="AT564" s="18" t="s">
        <v>153</v>
      </c>
      <c r="AU564" s="18" t="s">
        <v>82</v>
      </c>
    </row>
    <row r="565" spans="2:65" s="1" customFormat="1" ht="16.5" customHeight="1">
      <c r="B565" s="33"/>
      <c r="C565" s="128" t="s">
        <v>878</v>
      </c>
      <c r="D565" s="128" t="s">
        <v>144</v>
      </c>
      <c r="E565" s="129" t="s">
        <v>879</v>
      </c>
      <c r="F565" s="130" t="s">
        <v>880</v>
      </c>
      <c r="G565" s="131" t="s">
        <v>180</v>
      </c>
      <c r="H565" s="132">
        <v>964.934</v>
      </c>
      <c r="I565" s="133"/>
      <c r="J565" s="134">
        <f>ROUND(I565*H565,2)</f>
        <v>0</v>
      </c>
      <c r="K565" s="130" t="s">
        <v>148</v>
      </c>
      <c r="L565" s="33"/>
      <c r="M565" s="135" t="s">
        <v>19</v>
      </c>
      <c r="N565" s="136" t="s">
        <v>43</v>
      </c>
      <c r="P565" s="137">
        <f>O565*H565</f>
        <v>0</v>
      </c>
      <c r="Q565" s="137">
        <v>0</v>
      </c>
      <c r="R565" s="137">
        <f>Q565*H565</f>
        <v>0</v>
      </c>
      <c r="S565" s="137">
        <v>0</v>
      </c>
      <c r="T565" s="138">
        <f>S565*H565</f>
        <v>0</v>
      </c>
      <c r="AR565" s="139" t="s">
        <v>149</v>
      </c>
      <c r="AT565" s="139" t="s">
        <v>144</v>
      </c>
      <c r="AU565" s="139" t="s">
        <v>82</v>
      </c>
      <c r="AY565" s="18" t="s">
        <v>141</v>
      </c>
      <c r="BE565" s="140">
        <f>IF(N565="základní",J565,0)</f>
        <v>0</v>
      </c>
      <c r="BF565" s="140">
        <f>IF(N565="snížená",J565,0)</f>
        <v>0</v>
      </c>
      <c r="BG565" s="140">
        <f>IF(N565="zákl. přenesená",J565,0)</f>
        <v>0</v>
      </c>
      <c r="BH565" s="140">
        <f>IF(N565="sníž. přenesená",J565,0)</f>
        <v>0</v>
      </c>
      <c r="BI565" s="140">
        <f>IF(N565="nulová",J565,0)</f>
        <v>0</v>
      </c>
      <c r="BJ565" s="18" t="s">
        <v>80</v>
      </c>
      <c r="BK565" s="140">
        <f>ROUND(I565*H565,2)</f>
        <v>0</v>
      </c>
      <c r="BL565" s="18" t="s">
        <v>149</v>
      </c>
      <c r="BM565" s="139" t="s">
        <v>881</v>
      </c>
    </row>
    <row r="566" spans="2:47" s="1" customFormat="1" ht="19.2">
      <c r="B566" s="33"/>
      <c r="D566" s="141" t="s">
        <v>151</v>
      </c>
      <c r="F566" s="142" t="s">
        <v>882</v>
      </c>
      <c r="I566" s="143"/>
      <c r="L566" s="33"/>
      <c r="M566" s="144"/>
      <c r="T566" s="54"/>
      <c r="AT566" s="18" t="s">
        <v>151</v>
      </c>
      <c r="AU566" s="18" t="s">
        <v>82</v>
      </c>
    </row>
    <row r="567" spans="2:47" s="1" customFormat="1" ht="10.2">
      <c r="B567" s="33"/>
      <c r="D567" s="145" t="s">
        <v>153</v>
      </c>
      <c r="F567" s="146" t="s">
        <v>883</v>
      </c>
      <c r="I567" s="143"/>
      <c r="L567" s="33"/>
      <c r="M567" s="144"/>
      <c r="T567" s="54"/>
      <c r="AT567" s="18" t="s">
        <v>153</v>
      </c>
      <c r="AU567" s="18" t="s">
        <v>82</v>
      </c>
    </row>
    <row r="568" spans="2:51" s="12" customFormat="1" ht="10.2">
      <c r="B568" s="147"/>
      <c r="D568" s="141" t="s">
        <v>155</v>
      </c>
      <c r="E568" s="148" t="s">
        <v>19</v>
      </c>
      <c r="F568" s="149" t="s">
        <v>884</v>
      </c>
      <c r="H568" s="150">
        <v>964.934</v>
      </c>
      <c r="I568" s="151"/>
      <c r="L568" s="147"/>
      <c r="M568" s="152"/>
      <c r="T568" s="153"/>
      <c r="AT568" s="148" t="s">
        <v>155</v>
      </c>
      <c r="AU568" s="148" t="s">
        <v>82</v>
      </c>
      <c r="AV568" s="12" t="s">
        <v>82</v>
      </c>
      <c r="AW568" s="12" t="s">
        <v>33</v>
      </c>
      <c r="AX568" s="12" t="s">
        <v>80</v>
      </c>
      <c r="AY568" s="148" t="s">
        <v>141</v>
      </c>
    </row>
    <row r="569" spans="2:65" s="1" customFormat="1" ht="21.75" customHeight="1">
      <c r="B569" s="33"/>
      <c r="C569" s="128" t="s">
        <v>885</v>
      </c>
      <c r="D569" s="128" t="s">
        <v>144</v>
      </c>
      <c r="E569" s="129" t="s">
        <v>886</v>
      </c>
      <c r="F569" s="130" t="s">
        <v>887</v>
      </c>
      <c r="G569" s="131" t="s">
        <v>180</v>
      </c>
      <c r="H569" s="132">
        <v>10.027</v>
      </c>
      <c r="I569" s="133"/>
      <c r="J569" s="134">
        <f>ROUND(I569*H569,2)</f>
        <v>0</v>
      </c>
      <c r="K569" s="130" t="s">
        <v>148</v>
      </c>
      <c r="L569" s="33"/>
      <c r="M569" s="135" t="s">
        <v>19</v>
      </c>
      <c r="N569" s="136" t="s">
        <v>43</v>
      </c>
      <c r="P569" s="137">
        <f>O569*H569</f>
        <v>0</v>
      </c>
      <c r="Q569" s="137">
        <v>0</v>
      </c>
      <c r="R569" s="137">
        <f>Q569*H569</f>
        <v>0</v>
      </c>
      <c r="S569" s="137">
        <v>0</v>
      </c>
      <c r="T569" s="138">
        <f>S569*H569</f>
        <v>0</v>
      </c>
      <c r="AR569" s="139" t="s">
        <v>149</v>
      </c>
      <c r="AT569" s="139" t="s">
        <v>144</v>
      </c>
      <c r="AU569" s="139" t="s">
        <v>82</v>
      </c>
      <c r="AY569" s="18" t="s">
        <v>141</v>
      </c>
      <c r="BE569" s="140">
        <f>IF(N569="základní",J569,0)</f>
        <v>0</v>
      </c>
      <c r="BF569" s="140">
        <f>IF(N569="snížená",J569,0)</f>
        <v>0</v>
      </c>
      <c r="BG569" s="140">
        <f>IF(N569="zákl. přenesená",J569,0)</f>
        <v>0</v>
      </c>
      <c r="BH569" s="140">
        <f>IF(N569="sníž. přenesená",J569,0)</f>
        <v>0</v>
      </c>
      <c r="BI569" s="140">
        <f>IF(N569="nulová",J569,0)</f>
        <v>0</v>
      </c>
      <c r="BJ569" s="18" t="s">
        <v>80</v>
      </c>
      <c r="BK569" s="140">
        <f>ROUND(I569*H569,2)</f>
        <v>0</v>
      </c>
      <c r="BL569" s="18" t="s">
        <v>149</v>
      </c>
      <c r="BM569" s="139" t="s">
        <v>888</v>
      </c>
    </row>
    <row r="570" spans="2:47" s="1" customFormat="1" ht="19.2">
      <c r="B570" s="33"/>
      <c r="D570" s="141" t="s">
        <v>151</v>
      </c>
      <c r="F570" s="142" t="s">
        <v>889</v>
      </c>
      <c r="I570" s="143"/>
      <c r="L570" s="33"/>
      <c r="M570" s="144"/>
      <c r="T570" s="54"/>
      <c r="AT570" s="18" t="s">
        <v>151</v>
      </c>
      <c r="AU570" s="18" t="s">
        <v>82</v>
      </c>
    </row>
    <row r="571" spans="2:47" s="1" customFormat="1" ht="10.2">
      <c r="B571" s="33"/>
      <c r="D571" s="145" t="s">
        <v>153</v>
      </c>
      <c r="F571" s="146" t="s">
        <v>890</v>
      </c>
      <c r="I571" s="143"/>
      <c r="L571" s="33"/>
      <c r="M571" s="144"/>
      <c r="T571" s="54"/>
      <c r="AT571" s="18" t="s">
        <v>153</v>
      </c>
      <c r="AU571" s="18" t="s">
        <v>82</v>
      </c>
    </row>
    <row r="572" spans="2:51" s="12" customFormat="1" ht="10.2">
      <c r="B572" s="147"/>
      <c r="D572" s="141" t="s">
        <v>155</v>
      </c>
      <c r="E572" s="148" t="s">
        <v>19</v>
      </c>
      <c r="F572" s="149" t="s">
        <v>891</v>
      </c>
      <c r="H572" s="150">
        <v>10.027</v>
      </c>
      <c r="I572" s="151"/>
      <c r="L572" s="147"/>
      <c r="M572" s="152"/>
      <c r="T572" s="153"/>
      <c r="AT572" s="148" t="s">
        <v>155</v>
      </c>
      <c r="AU572" s="148" t="s">
        <v>82</v>
      </c>
      <c r="AV572" s="12" t="s">
        <v>82</v>
      </c>
      <c r="AW572" s="12" t="s">
        <v>33</v>
      </c>
      <c r="AX572" s="12" t="s">
        <v>80</v>
      </c>
      <c r="AY572" s="148" t="s">
        <v>141</v>
      </c>
    </row>
    <row r="573" spans="2:65" s="1" customFormat="1" ht="21.75" customHeight="1">
      <c r="B573" s="33"/>
      <c r="C573" s="128" t="s">
        <v>892</v>
      </c>
      <c r="D573" s="128" t="s">
        <v>144</v>
      </c>
      <c r="E573" s="129" t="s">
        <v>893</v>
      </c>
      <c r="F573" s="130" t="s">
        <v>894</v>
      </c>
      <c r="G573" s="131" t="s">
        <v>180</v>
      </c>
      <c r="H573" s="132">
        <v>38.74</v>
      </c>
      <c r="I573" s="133"/>
      <c r="J573" s="134">
        <f>ROUND(I573*H573,2)</f>
        <v>0</v>
      </c>
      <c r="K573" s="130" t="s">
        <v>148</v>
      </c>
      <c r="L573" s="33"/>
      <c r="M573" s="135" t="s">
        <v>19</v>
      </c>
      <c r="N573" s="136" t="s">
        <v>43</v>
      </c>
      <c r="P573" s="137">
        <f>O573*H573</f>
        <v>0</v>
      </c>
      <c r="Q573" s="137">
        <v>0</v>
      </c>
      <c r="R573" s="137">
        <f>Q573*H573</f>
        <v>0</v>
      </c>
      <c r="S573" s="137">
        <v>0</v>
      </c>
      <c r="T573" s="138">
        <f>S573*H573</f>
        <v>0</v>
      </c>
      <c r="AR573" s="139" t="s">
        <v>149</v>
      </c>
      <c r="AT573" s="139" t="s">
        <v>144</v>
      </c>
      <c r="AU573" s="139" t="s">
        <v>82</v>
      </c>
      <c r="AY573" s="18" t="s">
        <v>141</v>
      </c>
      <c r="BE573" s="140">
        <f>IF(N573="základní",J573,0)</f>
        <v>0</v>
      </c>
      <c r="BF573" s="140">
        <f>IF(N573="snížená",J573,0)</f>
        <v>0</v>
      </c>
      <c r="BG573" s="140">
        <f>IF(N573="zákl. přenesená",J573,0)</f>
        <v>0</v>
      </c>
      <c r="BH573" s="140">
        <f>IF(N573="sníž. přenesená",J573,0)</f>
        <v>0</v>
      </c>
      <c r="BI573" s="140">
        <f>IF(N573="nulová",J573,0)</f>
        <v>0</v>
      </c>
      <c r="BJ573" s="18" t="s">
        <v>80</v>
      </c>
      <c r="BK573" s="140">
        <f>ROUND(I573*H573,2)</f>
        <v>0</v>
      </c>
      <c r="BL573" s="18" t="s">
        <v>149</v>
      </c>
      <c r="BM573" s="139" t="s">
        <v>895</v>
      </c>
    </row>
    <row r="574" spans="2:47" s="1" customFormat="1" ht="19.2">
      <c r="B574" s="33"/>
      <c r="D574" s="141" t="s">
        <v>151</v>
      </c>
      <c r="F574" s="142" t="s">
        <v>896</v>
      </c>
      <c r="I574" s="143"/>
      <c r="L574" s="33"/>
      <c r="M574" s="144"/>
      <c r="T574" s="54"/>
      <c r="AT574" s="18" t="s">
        <v>151</v>
      </c>
      <c r="AU574" s="18" t="s">
        <v>82</v>
      </c>
    </row>
    <row r="575" spans="2:47" s="1" customFormat="1" ht="10.2">
      <c r="B575" s="33"/>
      <c r="D575" s="145" t="s">
        <v>153</v>
      </c>
      <c r="F575" s="146" t="s">
        <v>897</v>
      </c>
      <c r="I575" s="143"/>
      <c r="L575" s="33"/>
      <c r="M575" s="144"/>
      <c r="T575" s="54"/>
      <c r="AT575" s="18" t="s">
        <v>153</v>
      </c>
      <c r="AU575" s="18" t="s">
        <v>82</v>
      </c>
    </row>
    <row r="576" spans="2:51" s="12" customFormat="1" ht="10.2">
      <c r="B576" s="147"/>
      <c r="D576" s="141" t="s">
        <v>155</v>
      </c>
      <c r="E576" s="148" t="s">
        <v>19</v>
      </c>
      <c r="F576" s="149" t="s">
        <v>898</v>
      </c>
      <c r="H576" s="150">
        <v>38.74</v>
      </c>
      <c r="I576" s="151"/>
      <c r="L576" s="147"/>
      <c r="M576" s="152"/>
      <c r="T576" s="153"/>
      <c r="AT576" s="148" t="s">
        <v>155</v>
      </c>
      <c r="AU576" s="148" t="s">
        <v>82</v>
      </c>
      <c r="AV576" s="12" t="s">
        <v>82</v>
      </c>
      <c r="AW576" s="12" t="s">
        <v>33</v>
      </c>
      <c r="AX576" s="12" t="s">
        <v>80</v>
      </c>
      <c r="AY576" s="148" t="s">
        <v>141</v>
      </c>
    </row>
    <row r="577" spans="2:65" s="1" customFormat="1" ht="16.5" customHeight="1">
      <c r="B577" s="33"/>
      <c r="C577" s="128" t="s">
        <v>899</v>
      </c>
      <c r="D577" s="128" t="s">
        <v>144</v>
      </c>
      <c r="E577" s="129" t="s">
        <v>900</v>
      </c>
      <c r="F577" s="130" t="s">
        <v>901</v>
      </c>
      <c r="G577" s="131" t="s">
        <v>180</v>
      </c>
      <c r="H577" s="132">
        <v>0.79</v>
      </c>
      <c r="I577" s="133"/>
      <c r="J577" s="134">
        <f>ROUND(I577*H577,2)</f>
        <v>0</v>
      </c>
      <c r="K577" s="130" t="s">
        <v>19</v>
      </c>
      <c r="L577" s="33"/>
      <c r="M577" s="135" t="s">
        <v>19</v>
      </c>
      <c r="N577" s="136" t="s">
        <v>43</v>
      </c>
      <c r="P577" s="137">
        <f>O577*H577</f>
        <v>0</v>
      </c>
      <c r="Q577" s="137">
        <v>0</v>
      </c>
      <c r="R577" s="137">
        <f>Q577*H577</f>
        <v>0</v>
      </c>
      <c r="S577" s="137">
        <v>0</v>
      </c>
      <c r="T577" s="138">
        <f>S577*H577</f>
        <v>0</v>
      </c>
      <c r="AR577" s="139" t="s">
        <v>149</v>
      </c>
      <c r="AT577" s="139" t="s">
        <v>144</v>
      </c>
      <c r="AU577" s="139" t="s">
        <v>82</v>
      </c>
      <c r="AY577" s="18" t="s">
        <v>141</v>
      </c>
      <c r="BE577" s="140">
        <f>IF(N577="základní",J577,0)</f>
        <v>0</v>
      </c>
      <c r="BF577" s="140">
        <f>IF(N577="snížená",J577,0)</f>
        <v>0</v>
      </c>
      <c r="BG577" s="140">
        <f>IF(N577="zákl. přenesená",J577,0)</f>
        <v>0</v>
      </c>
      <c r="BH577" s="140">
        <f>IF(N577="sníž. přenesená",J577,0)</f>
        <v>0</v>
      </c>
      <c r="BI577" s="140">
        <f>IF(N577="nulová",J577,0)</f>
        <v>0</v>
      </c>
      <c r="BJ577" s="18" t="s">
        <v>80</v>
      </c>
      <c r="BK577" s="140">
        <f>ROUND(I577*H577,2)</f>
        <v>0</v>
      </c>
      <c r="BL577" s="18" t="s">
        <v>149</v>
      </c>
      <c r="BM577" s="139" t="s">
        <v>902</v>
      </c>
    </row>
    <row r="578" spans="2:47" s="1" customFormat="1" ht="10.2">
      <c r="B578" s="33"/>
      <c r="D578" s="141" t="s">
        <v>151</v>
      </c>
      <c r="F578" s="142" t="s">
        <v>901</v>
      </c>
      <c r="I578" s="143"/>
      <c r="L578" s="33"/>
      <c r="M578" s="144"/>
      <c r="T578" s="54"/>
      <c r="AT578" s="18" t="s">
        <v>151</v>
      </c>
      <c r="AU578" s="18" t="s">
        <v>82</v>
      </c>
    </row>
    <row r="579" spans="2:51" s="12" customFormat="1" ht="10.2">
      <c r="B579" s="147"/>
      <c r="D579" s="141" t="s">
        <v>155</v>
      </c>
      <c r="E579" s="148" t="s">
        <v>19</v>
      </c>
      <c r="F579" s="149" t="s">
        <v>903</v>
      </c>
      <c r="H579" s="150">
        <v>0.79</v>
      </c>
      <c r="I579" s="151"/>
      <c r="L579" s="147"/>
      <c r="M579" s="152"/>
      <c r="T579" s="153"/>
      <c r="AT579" s="148" t="s">
        <v>155</v>
      </c>
      <c r="AU579" s="148" t="s">
        <v>82</v>
      </c>
      <c r="AV579" s="12" t="s">
        <v>82</v>
      </c>
      <c r="AW579" s="12" t="s">
        <v>33</v>
      </c>
      <c r="AX579" s="12" t="s">
        <v>80</v>
      </c>
      <c r="AY579" s="148" t="s">
        <v>141</v>
      </c>
    </row>
    <row r="580" spans="2:65" s="1" customFormat="1" ht="21.75" customHeight="1">
      <c r="B580" s="33"/>
      <c r="C580" s="128" t="s">
        <v>904</v>
      </c>
      <c r="D580" s="128" t="s">
        <v>144</v>
      </c>
      <c r="E580" s="129" t="s">
        <v>905</v>
      </c>
      <c r="F580" s="130" t="s">
        <v>906</v>
      </c>
      <c r="G580" s="131" t="s">
        <v>180</v>
      </c>
      <c r="H580" s="132">
        <v>1.111</v>
      </c>
      <c r="I580" s="133"/>
      <c r="J580" s="134">
        <f>ROUND(I580*H580,2)</f>
        <v>0</v>
      </c>
      <c r="K580" s="130" t="s">
        <v>148</v>
      </c>
      <c r="L580" s="33"/>
      <c r="M580" s="135" t="s">
        <v>19</v>
      </c>
      <c r="N580" s="136" t="s">
        <v>43</v>
      </c>
      <c r="P580" s="137">
        <f>O580*H580</f>
        <v>0</v>
      </c>
      <c r="Q580" s="137">
        <v>0</v>
      </c>
      <c r="R580" s="137">
        <f>Q580*H580</f>
        <v>0</v>
      </c>
      <c r="S580" s="137">
        <v>0</v>
      </c>
      <c r="T580" s="138">
        <f>S580*H580</f>
        <v>0</v>
      </c>
      <c r="AR580" s="139" t="s">
        <v>149</v>
      </c>
      <c r="AT580" s="139" t="s">
        <v>144</v>
      </c>
      <c r="AU580" s="139" t="s">
        <v>82</v>
      </c>
      <c r="AY580" s="18" t="s">
        <v>141</v>
      </c>
      <c r="BE580" s="140">
        <f>IF(N580="základní",J580,0)</f>
        <v>0</v>
      </c>
      <c r="BF580" s="140">
        <f>IF(N580="snížená",J580,0)</f>
        <v>0</v>
      </c>
      <c r="BG580" s="140">
        <f>IF(N580="zákl. přenesená",J580,0)</f>
        <v>0</v>
      </c>
      <c r="BH580" s="140">
        <f>IF(N580="sníž. přenesená",J580,0)</f>
        <v>0</v>
      </c>
      <c r="BI580" s="140">
        <f>IF(N580="nulová",J580,0)</f>
        <v>0</v>
      </c>
      <c r="BJ580" s="18" t="s">
        <v>80</v>
      </c>
      <c r="BK580" s="140">
        <f>ROUND(I580*H580,2)</f>
        <v>0</v>
      </c>
      <c r="BL580" s="18" t="s">
        <v>149</v>
      </c>
      <c r="BM580" s="139" t="s">
        <v>907</v>
      </c>
    </row>
    <row r="581" spans="2:47" s="1" customFormat="1" ht="19.2">
      <c r="B581" s="33"/>
      <c r="D581" s="141" t="s">
        <v>151</v>
      </c>
      <c r="F581" s="142" t="s">
        <v>908</v>
      </c>
      <c r="I581" s="143"/>
      <c r="L581" s="33"/>
      <c r="M581" s="144"/>
      <c r="T581" s="54"/>
      <c r="AT581" s="18" t="s">
        <v>151</v>
      </c>
      <c r="AU581" s="18" t="s">
        <v>82</v>
      </c>
    </row>
    <row r="582" spans="2:47" s="1" customFormat="1" ht="10.2">
      <c r="B582" s="33"/>
      <c r="D582" s="145" t="s">
        <v>153</v>
      </c>
      <c r="F582" s="146" t="s">
        <v>909</v>
      </c>
      <c r="I582" s="143"/>
      <c r="L582" s="33"/>
      <c r="M582" s="144"/>
      <c r="T582" s="54"/>
      <c r="AT582" s="18" t="s">
        <v>153</v>
      </c>
      <c r="AU582" s="18" t="s">
        <v>82</v>
      </c>
    </row>
    <row r="583" spans="2:51" s="12" customFormat="1" ht="10.2">
      <c r="B583" s="147"/>
      <c r="D583" s="141" t="s">
        <v>155</v>
      </c>
      <c r="E583" s="148" t="s">
        <v>19</v>
      </c>
      <c r="F583" s="149" t="s">
        <v>910</v>
      </c>
      <c r="H583" s="150">
        <v>1.111</v>
      </c>
      <c r="I583" s="151"/>
      <c r="L583" s="147"/>
      <c r="M583" s="152"/>
      <c r="T583" s="153"/>
      <c r="AT583" s="148" t="s">
        <v>155</v>
      </c>
      <c r="AU583" s="148" t="s">
        <v>82</v>
      </c>
      <c r="AV583" s="12" t="s">
        <v>82</v>
      </c>
      <c r="AW583" s="12" t="s">
        <v>33</v>
      </c>
      <c r="AX583" s="12" t="s">
        <v>80</v>
      </c>
      <c r="AY583" s="148" t="s">
        <v>141</v>
      </c>
    </row>
    <row r="584" spans="2:65" s="1" customFormat="1" ht="21.75" customHeight="1">
      <c r="B584" s="33"/>
      <c r="C584" s="128" t="s">
        <v>911</v>
      </c>
      <c r="D584" s="128" t="s">
        <v>144</v>
      </c>
      <c r="E584" s="129" t="s">
        <v>912</v>
      </c>
      <c r="F584" s="130" t="s">
        <v>913</v>
      </c>
      <c r="G584" s="131" t="s">
        <v>180</v>
      </c>
      <c r="H584" s="132">
        <v>0.118</v>
      </c>
      <c r="I584" s="133"/>
      <c r="J584" s="134">
        <f>ROUND(I584*H584,2)</f>
        <v>0</v>
      </c>
      <c r="K584" s="130" t="s">
        <v>148</v>
      </c>
      <c r="L584" s="33"/>
      <c r="M584" s="135" t="s">
        <v>19</v>
      </c>
      <c r="N584" s="136" t="s">
        <v>43</v>
      </c>
      <c r="P584" s="137">
        <f>O584*H584</f>
        <v>0</v>
      </c>
      <c r="Q584" s="137">
        <v>0</v>
      </c>
      <c r="R584" s="137">
        <f>Q584*H584</f>
        <v>0</v>
      </c>
      <c r="S584" s="137">
        <v>0</v>
      </c>
      <c r="T584" s="138">
        <f>S584*H584</f>
        <v>0</v>
      </c>
      <c r="AR584" s="139" t="s">
        <v>149</v>
      </c>
      <c r="AT584" s="139" t="s">
        <v>144</v>
      </c>
      <c r="AU584" s="139" t="s">
        <v>82</v>
      </c>
      <c r="AY584" s="18" t="s">
        <v>141</v>
      </c>
      <c r="BE584" s="140">
        <f>IF(N584="základní",J584,0)</f>
        <v>0</v>
      </c>
      <c r="BF584" s="140">
        <f>IF(N584="snížená",J584,0)</f>
        <v>0</v>
      </c>
      <c r="BG584" s="140">
        <f>IF(N584="zákl. přenesená",J584,0)</f>
        <v>0</v>
      </c>
      <c r="BH584" s="140">
        <f>IF(N584="sníž. přenesená",J584,0)</f>
        <v>0</v>
      </c>
      <c r="BI584" s="140">
        <f>IF(N584="nulová",J584,0)</f>
        <v>0</v>
      </c>
      <c r="BJ584" s="18" t="s">
        <v>80</v>
      </c>
      <c r="BK584" s="140">
        <f>ROUND(I584*H584,2)</f>
        <v>0</v>
      </c>
      <c r="BL584" s="18" t="s">
        <v>149</v>
      </c>
      <c r="BM584" s="139" t="s">
        <v>914</v>
      </c>
    </row>
    <row r="585" spans="2:47" s="1" customFormat="1" ht="19.2">
      <c r="B585" s="33"/>
      <c r="D585" s="141" t="s">
        <v>151</v>
      </c>
      <c r="F585" s="142" t="s">
        <v>915</v>
      </c>
      <c r="I585" s="143"/>
      <c r="L585" s="33"/>
      <c r="M585" s="144"/>
      <c r="T585" s="54"/>
      <c r="AT585" s="18" t="s">
        <v>151</v>
      </c>
      <c r="AU585" s="18" t="s">
        <v>82</v>
      </c>
    </row>
    <row r="586" spans="2:47" s="1" customFormat="1" ht="10.2">
      <c r="B586" s="33"/>
      <c r="D586" s="145" t="s">
        <v>153</v>
      </c>
      <c r="F586" s="146" t="s">
        <v>916</v>
      </c>
      <c r="I586" s="143"/>
      <c r="L586" s="33"/>
      <c r="M586" s="144"/>
      <c r="T586" s="54"/>
      <c r="AT586" s="18" t="s">
        <v>153</v>
      </c>
      <c r="AU586" s="18" t="s">
        <v>82</v>
      </c>
    </row>
    <row r="587" spans="2:51" s="12" customFormat="1" ht="10.2">
      <c r="B587" s="147"/>
      <c r="D587" s="141" t="s">
        <v>155</v>
      </c>
      <c r="E587" s="148" t="s">
        <v>19</v>
      </c>
      <c r="F587" s="149" t="s">
        <v>917</v>
      </c>
      <c r="H587" s="150">
        <v>0.118</v>
      </c>
      <c r="I587" s="151"/>
      <c r="L587" s="147"/>
      <c r="M587" s="152"/>
      <c r="T587" s="153"/>
      <c r="AT587" s="148" t="s">
        <v>155</v>
      </c>
      <c r="AU587" s="148" t="s">
        <v>82</v>
      </c>
      <c r="AV587" s="12" t="s">
        <v>82</v>
      </c>
      <c r="AW587" s="12" t="s">
        <v>33</v>
      </c>
      <c r="AX587" s="12" t="s">
        <v>80</v>
      </c>
      <c r="AY587" s="148" t="s">
        <v>141</v>
      </c>
    </row>
    <row r="588" spans="2:63" s="11" customFormat="1" ht="22.8" customHeight="1">
      <c r="B588" s="116"/>
      <c r="D588" s="117" t="s">
        <v>71</v>
      </c>
      <c r="E588" s="126" t="s">
        <v>918</v>
      </c>
      <c r="F588" s="126" t="s">
        <v>919</v>
      </c>
      <c r="I588" s="119"/>
      <c r="J588" s="127">
        <f>BK588</f>
        <v>0</v>
      </c>
      <c r="L588" s="116"/>
      <c r="M588" s="121"/>
      <c r="P588" s="122">
        <f>SUM(P589:P591)</f>
        <v>0</v>
      </c>
      <c r="R588" s="122">
        <f>SUM(R589:R591)</f>
        <v>0</v>
      </c>
      <c r="T588" s="123">
        <f>SUM(T589:T591)</f>
        <v>0</v>
      </c>
      <c r="AR588" s="117" t="s">
        <v>80</v>
      </c>
      <c r="AT588" s="124" t="s">
        <v>71</v>
      </c>
      <c r="AU588" s="124" t="s">
        <v>80</v>
      </c>
      <c r="AY588" s="117" t="s">
        <v>141</v>
      </c>
      <c r="BK588" s="125">
        <f>SUM(BK589:BK591)</f>
        <v>0</v>
      </c>
    </row>
    <row r="589" spans="2:65" s="1" customFormat="1" ht="16.5" customHeight="1">
      <c r="B589" s="33"/>
      <c r="C589" s="128" t="s">
        <v>920</v>
      </c>
      <c r="D589" s="128" t="s">
        <v>144</v>
      </c>
      <c r="E589" s="129" t="s">
        <v>921</v>
      </c>
      <c r="F589" s="130" t="s">
        <v>922</v>
      </c>
      <c r="G589" s="131" t="s">
        <v>180</v>
      </c>
      <c r="H589" s="132">
        <v>42.795</v>
      </c>
      <c r="I589" s="133"/>
      <c r="J589" s="134">
        <f>ROUND(I589*H589,2)</f>
        <v>0</v>
      </c>
      <c r="K589" s="130" t="s">
        <v>148</v>
      </c>
      <c r="L589" s="33"/>
      <c r="M589" s="135" t="s">
        <v>19</v>
      </c>
      <c r="N589" s="136" t="s">
        <v>43</v>
      </c>
      <c r="P589" s="137">
        <f>O589*H589</f>
        <v>0</v>
      </c>
      <c r="Q589" s="137">
        <v>0</v>
      </c>
      <c r="R589" s="137">
        <f>Q589*H589</f>
        <v>0</v>
      </c>
      <c r="S589" s="137">
        <v>0</v>
      </c>
      <c r="T589" s="138">
        <f>S589*H589</f>
        <v>0</v>
      </c>
      <c r="AR589" s="139" t="s">
        <v>149</v>
      </c>
      <c r="AT589" s="139" t="s">
        <v>144</v>
      </c>
      <c r="AU589" s="139" t="s">
        <v>82</v>
      </c>
      <c r="AY589" s="18" t="s">
        <v>141</v>
      </c>
      <c r="BE589" s="140">
        <f>IF(N589="základní",J589,0)</f>
        <v>0</v>
      </c>
      <c r="BF589" s="140">
        <f>IF(N589="snížená",J589,0)</f>
        <v>0</v>
      </c>
      <c r="BG589" s="140">
        <f>IF(N589="zákl. přenesená",J589,0)</f>
        <v>0</v>
      </c>
      <c r="BH589" s="140">
        <f>IF(N589="sníž. přenesená",J589,0)</f>
        <v>0</v>
      </c>
      <c r="BI589" s="140">
        <f>IF(N589="nulová",J589,0)</f>
        <v>0</v>
      </c>
      <c r="BJ589" s="18" t="s">
        <v>80</v>
      </c>
      <c r="BK589" s="140">
        <f>ROUND(I589*H589,2)</f>
        <v>0</v>
      </c>
      <c r="BL589" s="18" t="s">
        <v>149</v>
      </c>
      <c r="BM589" s="139" t="s">
        <v>923</v>
      </c>
    </row>
    <row r="590" spans="2:47" s="1" customFormat="1" ht="19.2">
      <c r="B590" s="33"/>
      <c r="D590" s="141" t="s">
        <v>151</v>
      </c>
      <c r="F590" s="142" t="s">
        <v>924</v>
      </c>
      <c r="I590" s="143"/>
      <c r="L590" s="33"/>
      <c r="M590" s="144"/>
      <c r="T590" s="54"/>
      <c r="AT590" s="18" t="s">
        <v>151</v>
      </c>
      <c r="AU590" s="18" t="s">
        <v>82</v>
      </c>
    </row>
    <row r="591" spans="2:47" s="1" customFormat="1" ht="10.2">
      <c r="B591" s="33"/>
      <c r="D591" s="145" t="s">
        <v>153</v>
      </c>
      <c r="F591" s="146" t="s">
        <v>925</v>
      </c>
      <c r="I591" s="143"/>
      <c r="L591" s="33"/>
      <c r="M591" s="144"/>
      <c r="T591" s="54"/>
      <c r="AT591" s="18" t="s">
        <v>153</v>
      </c>
      <c r="AU591" s="18" t="s">
        <v>82</v>
      </c>
    </row>
    <row r="592" spans="2:63" s="11" customFormat="1" ht="25.95" customHeight="1">
      <c r="B592" s="116"/>
      <c r="D592" s="117" t="s">
        <v>71</v>
      </c>
      <c r="E592" s="118" t="s">
        <v>926</v>
      </c>
      <c r="F592" s="118" t="s">
        <v>927</v>
      </c>
      <c r="I592" s="119"/>
      <c r="J592" s="120">
        <f>BK592</f>
        <v>0</v>
      </c>
      <c r="L592" s="116"/>
      <c r="M592" s="121"/>
      <c r="P592" s="122">
        <f>P593+P604+P615+P618+P621+P636+P697+P732+P772+P782+P790+P817+P838+P849+P886</f>
        <v>0</v>
      </c>
      <c r="R592" s="122">
        <f>R593+R604+R615+R618+R621+R636+R697+R732+R772+R782+R790+R817+R838+R849+R886</f>
        <v>7.18627268</v>
      </c>
      <c r="T592" s="123">
        <f>T593+T604+T615+T618+T621+T636+T697+T732+T772+T782+T790+T817+T838+T849+T886</f>
        <v>0.04017724</v>
      </c>
      <c r="AR592" s="117" t="s">
        <v>82</v>
      </c>
      <c r="AT592" s="124" t="s">
        <v>71</v>
      </c>
      <c r="AU592" s="124" t="s">
        <v>72</v>
      </c>
      <c r="AY592" s="117" t="s">
        <v>141</v>
      </c>
      <c r="BK592" s="125">
        <f>BK593+BK604+BK615+BK618+BK621+BK636+BK697+BK732+BK772+BK782+BK790+BK817+BK838+BK849+BK886</f>
        <v>0</v>
      </c>
    </row>
    <row r="593" spans="2:63" s="11" customFormat="1" ht="22.8" customHeight="1">
      <c r="B593" s="116"/>
      <c r="D593" s="117" t="s">
        <v>71</v>
      </c>
      <c r="E593" s="126" t="s">
        <v>928</v>
      </c>
      <c r="F593" s="126" t="s">
        <v>929</v>
      </c>
      <c r="I593" s="119"/>
      <c r="J593" s="127">
        <f>BK593</f>
        <v>0</v>
      </c>
      <c r="L593" s="116"/>
      <c r="M593" s="121"/>
      <c r="P593" s="122">
        <f>SUM(P594:P603)</f>
        <v>0</v>
      </c>
      <c r="R593" s="122">
        <f>SUM(R594:R603)</f>
        <v>0.15556865</v>
      </c>
      <c r="T593" s="123">
        <f>SUM(T594:T603)</f>
        <v>0</v>
      </c>
      <c r="AR593" s="117" t="s">
        <v>82</v>
      </c>
      <c r="AT593" s="124" t="s">
        <v>71</v>
      </c>
      <c r="AU593" s="124" t="s">
        <v>80</v>
      </c>
      <c r="AY593" s="117" t="s">
        <v>141</v>
      </c>
      <c r="BK593" s="125">
        <f>SUM(BK594:BK603)</f>
        <v>0</v>
      </c>
    </row>
    <row r="594" spans="2:65" s="1" customFormat="1" ht="37.8" customHeight="1">
      <c r="B594" s="33"/>
      <c r="C594" s="128" t="s">
        <v>930</v>
      </c>
      <c r="D594" s="128" t="s">
        <v>144</v>
      </c>
      <c r="E594" s="129" t="s">
        <v>931</v>
      </c>
      <c r="F594" s="130" t="s">
        <v>932</v>
      </c>
      <c r="G594" s="131" t="s">
        <v>147</v>
      </c>
      <c r="H594" s="132">
        <v>74.213</v>
      </c>
      <c r="I594" s="133"/>
      <c r="J594" s="134">
        <f>ROUND(I594*H594,2)</f>
        <v>0</v>
      </c>
      <c r="K594" s="130" t="s">
        <v>19</v>
      </c>
      <c r="L594" s="33"/>
      <c r="M594" s="135" t="s">
        <v>19</v>
      </c>
      <c r="N594" s="136" t="s">
        <v>43</v>
      </c>
      <c r="P594" s="137">
        <f>O594*H594</f>
        <v>0</v>
      </c>
      <c r="Q594" s="137">
        <v>0.00205</v>
      </c>
      <c r="R594" s="137">
        <f>Q594*H594</f>
        <v>0.15213665</v>
      </c>
      <c r="S594" s="137">
        <v>0</v>
      </c>
      <c r="T594" s="138">
        <f>S594*H594</f>
        <v>0</v>
      </c>
      <c r="AR594" s="139" t="s">
        <v>260</v>
      </c>
      <c r="AT594" s="139" t="s">
        <v>144</v>
      </c>
      <c r="AU594" s="139" t="s">
        <v>82</v>
      </c>
      <c r="AY594" s="18" t="s">
        <v>141</v>
      </c>
      <c r="BE594" s="140">
        <f>IF(N594="základní",J594,0)</f>
        <v>0</v>
      </c>
      <c r="BF594" s="140">
        <f>IF(N594="snížená",J594,0)</f>
        <v>0</v>
      </c>
      <c r="BG594" s="140">
        <f>IF(N594="zákl. přenesená",J594,0)</f>
        <v>0</v>
      </c>
      <c r="BH594" s="140">
        <f>IF(N594="sníž. přenesená",J594,0)</f>
        <v>0</v>
      </c>
      <c r="BI594" s="140">
        <f>IF(N594="nulová",J594,0)</f>
        <v>0</v>
      </c>
      <c r="BJ594" s="18" t="s">
        <v>80</v>
      </c>
      <c r="BK594" s="140">
        <f>ROUND(I594*H594,2)</f>
        <v>0</v>
      </c>
      <c r="BL594" s="18" t="s">
        <v>260</v>
      </c>
      <c r="BM594" s="139" t="s">
        <v>933</v>
      </c>
    </row>
    <row r="595" spans="2:47" s="1" customFormat="1" ht="28.8">
      <c r="B595" s="33"/>
      <c r="D595" s="141" t="s">
        <v>151</v>
      </c>
      <c r="F595" s="142" t="s">
        <v>934</v>
      </c>
      <c r="I595" s="143"/>
      <c r="L595" s="33"/>
      <c r="M595" s="144"/>
      <c r="T595" s="54"/>
      <c r="AT595" s="18" t="s">
        <v>151</v>
      </c>
      <c r="AU595" s="18" t="s">
        <v>82</v>
      </c>
    </row>
    <row r="596" spans="2:51" s="12" customFormat="1" ht="10.2">
      <c r="B596" s="147"/>
      <c r="D596" s="141" t="s">
        <v>155</v>
      </c>
      <c r="E596" s="148" t="s">
        <v>19</v>
      </c>
      <c r="F596" s="149" t="s">
        <v>935</v>
      </c>
      <c r="H596" s="150">
        <v>74.213</v>
      </c>
      <c r="I596" s="151"/>
      <c r="L596" s="147"/>
      <c r="M596" s="152"/>
      <c r="T596" s="153"/>
      <c r="AT596" s="148" t="s">
        <v>155</v>
      </c>
      <c r="AU596" s="148" t="s">
        <v>82</v>
      </c>
      <c r="AV596" s="12" t="s">
        <v>82</v>
      </c>
      <c r="AW596" s="12" t="s">
        <v>33</v>
      </c>
      <c r="AX596" s="12" t="s">
        <v>80</v>
      </c>
      <c r="AY596" s="148" t="s">
        <v>141</v>
      </c>
    </row>
    <row r="597" spans="2:65" s="1" customFormat="1" ht="21.75" customHeight="1">
      <c r="B597" s="33"/>
      <c r="C597" s="128" t="s">
        <v>936</v>
      </c>
      <c r="D597" s="128" t="s">
        <v>144</v>
      </c>
      <c r="E597" s="129" t="s">
        <v>937</v>
      </c>
      <c r="F597" s="130" t="s">
        <v>938</v>
      </c>
      <c r="G597" s="131" t="s">
        <v>445</v>
      </c>
      <c r="H597" s="132">
        <v>7.15</v>
      </c>
      <c r="I597" s="133"/>
      <c r="J597" s="134">
        <f>ROUND(I597*H597,2)</f>
        <v>0</v>
      </c>
      <c r="K597" s="130" t="s">
        <v>148</v>
      </c>
      <c r="L597" s="33"/>
      <c r="M597" s="135" t="s">
        <v>19</v>
      </c>
      <c r="N597" s="136" t="s">
        <v>43</v>
      </c>
      <c r="P597" s="137">
        <f>O597*H597</f>
        <v>0</v>
      </c>
      <c r="Q597" s="137">
        <v>0.00048</v>
      </c>
      <c r="R597" s="137">
        <f>Q597*H597</f>
        <v>0.003432</v>
      </c>
      <c r="S597" s="137">
        <v>0</v>
      </c>
      <c r="T597" s="138">
        <f>S597*H597</f>
        <v>0</v>
      </c>
      <c r="AR597" s="139" t="s">
        <v>260</v>
      </c>
      <c r="AT597" s="139" t="s">
        <v>144</v>
      </c>
      <c r="AU597" s="139" t="s">
        <v>82</v>
      </c>
      <c r="AY597" s="18" t="s">
        <v>141</v>
      </c>
      <c r="BE597" s="140">
        <f>IF(N597="základní",J597,0)</f>
        <v>0</v>
      </c>
      <c r="BF597" s="140">
        <f>IF(N597="snížená",J597,0)</f>
        <v>0</v>
      </c>
      <c r="BG597" s="140">
        <f>IF(N597="zákl. přenesená",J597,0)</f>
        <v>0</v>
      </c>
      <c r="BH597" s="140">
        <f>IF(N597="sníž. přenesená",J597,0)</f>
        <v>0</v>
      </c>
      <c r="BI597" s="140">
        <f>IF(N597="nulová",J597,0)</f>
        <v>0</v>
      </c>
      <c r="BJ597" s="18" t="s">
        <v>80</v>
      </c>
      <c r="BK597" s="140">
        <f>ROUND(I597*H597,2)</f>
        <v>0</v>
      </c>
      <c r="BL597" s="18" t="s">
        <v>260</v>
      </c>
      <c r="BM597" s="139" t="s">
        <v>939</v>
      </c>
    </row>
    <row r="598" spans="2:47" s="1" customFormat="1" ht="10.2">
      <c r="B598" s="33"/>
      <c r="D598" s="141" t="s">
        <v>151</v>
      </c>
      <c r="F598" s="142" t="s">
        <v>940</v>
      </c>
      <c r="I598" s="143"/>
      <c r="L598" s="33"/>
      <c r="M598" s="144"/>
      <c r="T598" s="54"/>
      <c r="AT598" s="18" t="s">
        <v>151</v>
      </c>
      <c r="AU598" s="18" t="s">
        <v>82</v>
      </c>
    </row>
    <row r="599" spans="2:47" s="1" customFormat="1" ht="10.2">
      <c r="B599" s="33"/>
      <c r="D599" s="145" t="s">
        <v>153</v>
      </c>
      <c r="F599" s="146" t="s">
        <v>941</v>
      </c>
      <c r="I599" s="143"/>
      <c r="L599" s="33"/>
      <c r="M599" s="144"/>
      <c r="T599" s="54"/>
      <c r="AT599" s="18" t="s">
        <v>153</v>
      </c>
      <c r="AU599" s="18" t="s">
        <v>82</v>
      </c>
    </row>
    <row r="600" spans="2:51" s="12" customFormat="1" ht="10.2">
      <c r="B600" s="147"/>
      <c r="D600" s="141" t="s">
        <v>155</v>
      </c>
      <c r="E600" s="148" t="s">
        <v>19</v>
      </c>
      <c r="F600" s="149" t="s">
        <v>942</v>
      </c>
      <c r="H600" s="150">
        <v>7.15</v>
      </c>
      <c r="I600" s="151"/>
      <c r="L600" s="147"/>
      <c r="M600" s="152"/>
      <c r="T600" s="153"/>
      <c r="AT600" s="148" t="s">
        <v>155</v>
      </c>
      <c r="AU600" s="148" t="s">
        <v>82</v>
      </c>
      <c r="AV600" s="12" t="s">
        <v>82</v>
      </c>
      <c r="AW600" s="12" t="s">
        <v>33</v>
      </c>
      <c r="AX600" s="12" t="s">
        <v>80</v>
      </c>
      <c r="AY600" s="148" t="s">
        <v>141</v>
      </c>
    </row>
    <row r="601" spans="2:65" s="1" customFormat="1" ht="21.75" customHeight="1">
      <c r="B601" s="33"/>
      <c r="C601" s="128" t="s">
        <v>943</v>
      </c>
      <c r="D601" s="128" t="s">
        <v>144</v>
      </c>
      <c r="E601" s="129" t="s">
        <v>944</v>
      </c>
      <c r="F601" s="130" t="s">
        <v>945</v>
      </c>
      <c r="G601" s="131" t="s">
        <v>180</v>
      </c>
      <c r="H601" s="132">
        <v>0.156</v>
      </c>
      <c r="I601" s="133"/>
      <c r="J601" s="134">
        <f>ROUND(I601*H601,2)</f>
        <v>0</v>
      </c>
      <c r="K601" s="130" t="s">
        <v>148</v>
      </c>
      <c r="L601" s="33"/>
      <c r="M601" s="135" t="s">
        <v>19</v>
      </c>
      <c r="N601" s="136" t="s">
        <v>43</v>
      </c>
      <c r="P601" s="137">
        <f>O601*H601</f>
        <v>0</v>
      </c>
      <c r="Q601" s="137">
        <v>0</v>
      </c>
      <c r="R601" s="137">
        <f>Q601*H601</f>
        <v>0</v>
      </c>
      <c r="S601" s="137">
        <v>0</v>
      </c>
      <c r="T601" s="138">
        <f>S601*H601</f>
        <v>0</v>
      </c>
      <c r="AR601" s="139" t="s">
        <v>260</v>
      </c>
      <c r="AT601" s="139" t="s">
        <v>144</v>
      </c>
      <c r="AU601" s="139" t="s">
        <v>82</v>
      </c>
      <c r="AY601" s="18" t="s">
        <v>141</v>
      </c>
      <c r="BE601" s="140">
        <f>IF(N601="základní",J601,0)</f>
        <v>0</v>
      </c>
      <c r="BF601" s="140">
        <f>IF(N601="snížená",J601,0)</f>
        <v>0</v>
      </c>
      <c r="BG601" s="140">
        <f>IF(N601="zákl. přenesená",J601,0)</f>
        <v>0</v>
      </c>
      <c r="BH601" s="140">
        <f>IF(N601="sníž. přenesená",J601,0)</f>
        <v>0</v>
      </c>
      <c r="BI601" s="140">
        <f>IF(N601="nulová",J601,0)</f>
        <v>0</v>
      </c>
      <c r="BJ601" s="18" t="s">
        <v>80</v>
      </c>
      <c r="BK601" s="140">
        <f>ROUND(I601*H601,2)</f>
        <v>0</v>
      </c>
      <c r="BL601" s="18" t="s">
        <v>260</v>
      </c>
      <c r="BM601" s="139" t="s">
        <v>946</v>
      </c>
    </row>
    <row r="602" spans="2:47" s="1" customFormat="1" ht="19.2">
      <c r="B602" s="33"/>
      <c r="D602" s="141" t="s">
        <v>151</v>
      </c>
      <c r="F602" s="142" t="s">
        <v>947</v>
      </c>
      <c r="I602" s="143"/>
      <c r="L602" s="33"/>
      <c r="M602" s="144"/>
      <c r="T602" s="54"/>
      <c r="AT602" s="18" t="s">
        <v>151</v>
      </c>
      <c r="AU602" s="18" t="s">
        <v>82</v>
      </c>
    </row>
    <row r="603" spans="2:47" s="1" customFormat="1" ht="10.2">
      <c r="B603" s="33"/>
      <c r="D603" s="145" t="s">
        <v>153</v>
      </c>
      <c r="F603" s="146" t="s">
        <v>948</v>
      </c>
      <c r="I603" s="143"/>
      <c r="L603" s="33"/>
      <c r="M603" s="144"/>
      <c r="T603" s="54"/>
      <c r="AT603" s="18" t="s">
        <v>153</v>
      </c>
      <c r="AU603" s="18" t="s">
        <v>82</v>
      </c>
    </row>
    <row r="604" spans="2:63" s="11" customFormat="1" ht="22.8" customHeight="1">
      <c r="B604" s="116"/>
      <c r="D604" s="117" t="s">
        <v>71</v>
      </c>
      <c r="E604" s="126" t="s">
        <v>949</v>
      </c>
      <c r="F604" s="126" t="s">
        <v>950</v>
      </c>
      <c r="I604" s="119"/>
      <c r="J604" s="127">
        <f>BK604</f>
        <v>0</v>
      </c>
      <c r="L604" s="116"/>
      <c r="M604" s="121"/>
      <c r="P604" s="122">
        <f>SUM(P605:P614)</f>
        <v>0</v>
      </c>
      <c r="R604" s="122">
        <f>SUM(R605:R614)</f>
        <v>0.0537516</v>
      </c>
      <c r="T604" s="123">
        <f>SUM(T605:T614)</f>
        <v>0</v>
      </c>
      <c r="AR604" s="117" t="s">
        <v>82</v>
      </c>
      <c r="AT604" s="124" t="s">
        <v>71</v>
      </c>
      <c r="AU604" s="124" t="s">
        <v>80</v>
      </c>
      <c r="AY604" s="117" t="s">
        <v>141</v>
      </c>
      <c r="BK604" s="125">
        <f>SUM(BK605:BK614)</f>
        <v>0</v>
      </c>
    </row>
    <row r="605" spans="2:65" s="1" customFormat="1" ht="16.5" customHeight="1">
      <c r="B605" s="33"/>
      <c r="C605" s="128" t="s">
        <v>951</v>
      </c>
      <c r="D605" s="128" t="s">
        <v>144</v>
      </c>
      <c r="E605" s="129" t="s">
        <v>952</v>
      </c>
      <c r="F605" s="130" t="s">
        <v>953</v>
      </c>
      <c r="G605" s="131" t="s">
        <v>147</v>
      </c>
      <c r="H605" s="132">
        <v>56.88</v>
      </c>
      <c r="I605" s="133"/>
      <c r="J605" s="134">
        <f>ROUND(I605*H605,2)</f>
        <v>0</v>
      </c>
      <c r="K605" s="130" t="s">
        <v>148</v>
      </c>
      <c r="L605" s="33"/>
      <c r="M605" s="135" t="s">
        <v>19</v>
      </c>
      <c r="N605" s="136" t="s">
        <v>43</v>
      </c>
      <c r="P605" s="137">
        <f>O605*H605</f>
        <v>0</v>
      </c>
      <c r="Q605" s="137">
        <v>0</v>
      </c>
      <c r="R605" s="137">
        <f>Q605*H605</f>
        <v>0</v>
      </c>
      <c r="S605" s="137">
        <v>0</v>
      </c>
      <c r="T605" s="138">
        <f>S605*H605</f>
        <v>0</v>
      </c>
      <c r="AR605" s="139" t="s">
        <v>260</v>
      </c>
      <c r="AT605" s="139" t="s">
        <v>144</v>
      </c>
      <c r="AU605" s="139" t="s">
        <v>82</v>
      </c>
      <c r="AY605" s="18" t="s">
        <v>141</v>
      </c>
      <c r="BE605" s="140">
        <f>IF(N605="základní",J605,0)</f>
        <v>0</v>
      </c>
      <c r="BF605" s="140">
        <f>IF(N605="snížená",J605,0)</f>
        <v>0</v>
      </c>
      <c r="BG605" s="140">
        <f>IF(N605="zákl. přenesená",J605,0)</f>
        <v>0</v>
      </c>
      <c r="BH605" s="140">
        <f>IF(N605="sníž. přenesená",J605,0)</f>
        <v>0</v>
      </c>
      <c r="BI605" s="140">
        <f>IF(N605="nulová",J605,0)</f>
        <v>0</v>
      </c>
      <c r="BJ605" s="18" t="s">
        <v>80</v>
      </c>
      <c r="BK605" s="140">
        <f>ROUND(I605*H605,2)</f>
        <v>0</v>
      </c>
      <c r="BL605" s="18" t="s">
        <v>260</v>
      </c>
      <c r="BM605" s="139" t="s">
        <v>954</v>
      </c>
    </row>
    <row r="606" spans="2:47" s="1" customFormat="1" ht="19.2">
      <c r="B606" s="33"/>
      <c r="D606" s="141" t="s">
        <v>151</v>
      </c>
      <c r="F606" s="142" t="s">
        <v>955</v>
      </c>
      <c r="I606" s="143"/>
      <c r="L606" s="33"/>
      <c r="M606" s="144"/>
      <c r="T606" s="54"/>
      <c r="AT606" s="18" t="s">
        <v>151</v>
      </c>
      <c r="AU606" s="18" t="s">
        <v>82</v>
      </c>
    </row>
    <row r="607" spans="2:47" s="1" customFormat="1" ht="10.2">
      <c r="B607" s="33"/>
      <c r="D607" s="145" t="s">
        <v>153</v>
      </c>
      <c r="F607" s="146" t="s">
        <v>956</v>
      </c>
      <c r="I607" s="143"/>
      <c r="L607" s="33"/>
      <c r="M607" s="144"/>
      <c r="T607" s="54"/>
      <c r="AT607" s="18" t="s">
        <v>153</v>
      </c>
      <c r="AU607" s="18" t="s">
        <v>82</v>
      </c>
    </row>
    <row r="608" spans="2:51" s="12" customFormat="1" ht="10.2">
      <c r="B608" s="147"/>
      <c r="D608" s="141" t="s">
        <v>155</v>
      </c>
      <c r="E608" s="148" t="s">
        <v>19</v>
      </c>
      <c r="F608" s="149" t="s">
        <v>505</v>
      </c>
      <c r="H608" s="150">
        <v>56.88</v>
      </c>
      <c r="I608" s="151"/>
      <c r="L608" s="147"/>
      <c r="M608" s="152"/>
      <c r="T608" s="153"/>
      <c r="AT608" s="148" t="s">
        <v>155</v>
      </c>
      <c r="AU608" s="148" t="s">
        <v>82</v>
      </c>
      <c r="AV608" s="12" t="s">
        <v>82</v>
      </c>
      <c r="AW608" s="12" t="s">
        <v>33</v>
      </c>
      <c r="AX608" s="12" t="s">
        <v>80</v>
      </c>
      <c r="AY608" s="148" t="s">
        <v>141</v>
      </c>
    </row>
    <row r="609" spans="2:65" s="1" customFormat="1" ht="16.5" customHeight="1">
      <c r="B609" s="33"/>
      <c r="C609" s="174" t="s">
        <v>957</v>
      </c>
      <c r="D609" s="174" t="s">
        <v>437</v>
      </c>
      <c r="E609" s="175" t="s">
        <v>958</v>
      </c>
      <c r="F609" s="176" t="s">
        <v>959</v>
      </c>
      <c r="G609" s="177" t="s">
        <v>147</v>
      </c>
      <c r="H609" s="178">
        <v>59.724</v>
      </c>
      <c r="I609" s="179"/>
      <c r="J609" s="180">
        <f>ROUND(I609*H609,2)</f>
        <v>0</v>
      </c>
      <c r="K609" s="176" t="s">
        <v>148</v>
      </c>
      <c r="L609" s="181"/>
      <c r="M609" s="182" t="s">
        <v>19</v>
      </c>
      <c r="N609" s="183" t="s">
        <v>43</v>
      </c>
      <c r="P609" s="137">
        <f>O609*H609</f>
        <v>0</v>
      </c>
      <c r="Q609" s="137">
        <v>0.0009</v>
      </c>
      <c r="R609" s="137">
        <f>Q609*H609</f>
        <v>0.0537516</v>
      </c>
      <c r="S609" s="137">
        <v>0</v>
      </c>
      <c r="T609" s="138">
        <f>S609*H609</f>
        <v>0</v>
      </c>
      <c r="AR609" s="139" t="s">
        <v>380</v>
      </c>
      <c r="AT609" s="139" t="s">
        <v>437</v>
      </c>
      <c r="AU609" s="139" t="s">
        <v>82</v>
      </c>
      <c r="AY609" s="18" t="s">
        <v>141</v>
      </c>
      <c r="BE609" s="140">
        <f>IF(N609="základní",J609,0)</f>
        <v>0</v>
      </c>
      <c r="BF609" s="140">
        <f>IF(N609="snížená",J609,0)</f>
        <v>0</v>
      </c>
      <c r="BG609" s="140">
        <f>IF(N609="zákl. přenesená",J609,0)</f>
        <v>0</v>
      </c>
      <c r="BH609" s="140">
        <f>IF(N609="sníž. přenesená",J609,0)</f>
        <v>0</v>
      </c>
      <c r="BI609" s="140">
        <f>IF(N609="nulová",J609,0)</f>
        <v>0</v>
      </c>
      <c r="BJ609" s="18" t="s">
        <v>80</v>
      </c>
      <c r="BK609" s="140">
        <f>ROUND(I609*H609,2)</f>
        <v>0</v>
      </c>
      <c r="BL609" s="18" t="s">
        <v>260</v>
      </c>
      <c r="BM609" s="139" t="s">
        <v>960</v>
      </c>
    </row>
    <row r="610" spans="2:47" s="1" customFormat="1" ht="10.2">
      <c r="B610" s="33"/>
      <c r="D610" s="141" t="s">
        <v>151</v>
      </c>
      <c r="F610" s="142" t="s">
        <v>959</v>
      </c>
      <c r="I610" s="143"/>
      <c r="L610" s="33"/>
      <c r="M610" s="144"/>
      <c r="T610" s="54"/>
      <c r="AT610" s="18" t="s">
        <v>151</v>
      </c>
      <c r="AU610" s="18" t="s">
        <v>82</v>
      </c>
    </row>
    <row r="611" spans="2:51" s="12" customFormat="1" ht="10.2">
      <c r="B611" s="147"/>
      <c r="D611" s="141" t="s">
        <v>155</v>
      </c>
      <c r="E611" s="148" t="s">
        <v>19</v>
      </c>
      <c r="F611" s="149" t="s">
        <v>961</v>
      </c>
      <c r="H611" s="150">
        <v>59.724</v>
      </c>
      <c r="I611" s="151"/>
      <c r="L611" s="147"/>
      <c r="M611" s="152"/>
      <c r="T611" s="153"/>
      <c r="AT611" s="148" t="s">
        <v>155</v>
      </c>
      <c r="AU611" s="148" t="s">
        <v>82</v>
      </c>
      <c r="AV611" s="12" t="s">
        <v>82</v>
      </c>
      <c r="AW611" s="12" t="s">
        <v>33</v>
      </c>
      <c r="AX611" s="12" t="s">
        <v>80</v>
      </c>
      <c r="AY611" s="148" t="s">
        <v>141</v>
      </c>
    </row>
    <row r="612" spans="2:65" s="1" customFormat="1" ht="21.75" customHeight="1">
      <c r="B612" s="33"/>
      <c r="C612" s="128" t="s">
        <v>962</v>
      </c>
      <c r="D612" s="128" t="s">
        <v>144</v>
      </c>
      <c r="E612" s="129" t="s">
        <v>963</v>
      </c>
      <c r="F612" s="130" t="s">
        <v>964</v>
      </c>
      <c r="G612" s="131" t="s">
        <v>180</v>
      </c>
      <c r="H612" s="132">
        <v>0.054</v>
      </c>
      <c r="I612" s="133"/>
      <c r="J612" s="134">
        <f>ROUND(I612*H612,2)</f>
        <v>0</v>
      </c>
      <c r="K612" s="130" t="s">
        <v>148</v>
      </c>
      <c r="L612" s="33"/>
      <c r="M612" s="135" t="s">
        <v>19</v>
      </c>
      <c r="N612" s="136" t="s">
        <v>43</v>
      </c>
      <c r="P612" s="137">
        <f>O612*H612</f>
        <v>0</v>
      </c>
      <c r="Q612" s="137">
        <v>0</v>
      </c>
      <c r="R612" s="137">
        <f>Q612*H612</f>
        <v>0</v>
      </c>
      <c r="S612" s="137">
        <v>0</v>
      </c>
      <c r="T612" s="138">
        <f>S612*H612</f>
        <v>0</v>
      </c>
      <c r="AR612" s="139" t="s">
        <v>260</v>
      </c>
      <c r="AT612" s="139" t="s">
        <v>144</v>
      </c>
      <c r="AU612" s="139" t="s">
        <v>82</v>
      </c>
      <c r="AY612" s="18" t="s">
        <v>141</v>
      </c>
      <c r="BE612" s="140">
        <f>IF(N612="základní",J612,0)</f>
        <v>0</v>
      </c>
      <c r="BF612" s="140">
        <f>IF(N612="snížená",J612,0)</f>
        <v>0</v>
      </c>
      <c r="BG612" s="140">
        <f>IF(N612="zákl. přenesená",J612,0)</f>
        <v>0</v>
      </c>
      <c r="BH612" s="140">
        <f>IF(N612="sníž. přenesená",J612,0)</f>
        <v>0</v>
      </c>
      <c r="BI612" s="140">
        <f>IF(N612="nulová",J612,0)</f>
        <v>0</v>
      </c>
      <c r="BJ612" s="18" t="s">
        <v>80</v>
      </c>
      <c r="BK612" s="140">
        <f>ROUND(I612*H612,2)</f>
        <v>0</v>
      </c>
      <c r="BL612" s="18" t="s">
        <v>260</v>
      </c>
      <c r="BM612" s="139" t="s">
        <v>965</v>
      </c>
    </row>
    <row r="613" spans="2:47" s="1" customFormat="1" ht="19.2">
      <c r="B613" s="33"/>
      <c r="D613" s="141" t="s">
        <v>151</v>
      </c>
      <c r="F613" s="142" t="s">
        <v>966</v>
      </c>
      <c r="I613" s="143"/>
      <c r="L613" s="33"/>
      <c r="M613" s="144"/>
      <c r="T613" s="54"/>
      <c r="AT613" s="18" t="s">
        <v>151</v>
      </c>
      <c r="AU613" s="18" t="s">
        <v>82</v>
      </c>
    </row>
    <row r="614" spans="2:47" s="1" customFormat="1" ht="10.2">
      <c r="B614" s="33"/>
      <c r="D614" s="145" t="s">
        <v>153</v>
      </c>
      <c r="F614" s="146" t="s">
        <v>967</v>
      </c>
      <c r="I614" s="143"/>
      <c r="L614" s="33"/>
      <c r="M614" s="144"/>
      <c r="T614" s="54"/>
      <c r="AT614" s="18" t="s">
        <v>153</v>
      </c>
      <c r="AU614" s="18" t="s">
        <v>82</v>
      </c>
    </row>
    <row r="615" spans="2:63" s="11" customFormat="1" ht="22.8" customHeight="1">
      <c r="B615" s="116"/>
      <c r="D615" s="117" t="s">
        <v>71</v>
      </c>
      <c r="E615" s="126" t="s">
        <v>968</v>
      </c>
      <c r="F615" s="126" t="s">
        <v>969</v>
      </c>
      <c r="I615" s="119"/>
      <c r="J615" s="127">
        <f>BK615</f>
        <v>0</v>
      </c>
      <c r="L615" s="116"/>
      <c r="M615" s="121"/>
      <c r="P615" s="122">
        <f>SUM(P616:P617)</f>
        <v>0</v>
      </c>
      <c r="R615" s="122">
        <f>SUM(R616:R617)</f>
        <v>0</v>
      </c>
      <c r="T615" s="123">
        <f>SUM(T616:T617)</f>
        <v>0</v>
      </c>
      <c r="AR615" s="117" t="s">
        <v>82</v>
      </c>
      <c r="AT615" s="124" t="s">
        <v>71</v>
      </c>
      <c r="AU615" s="124" t="s">
        <v>80</v>
      </c>
      <c r="AY615" s="117" t="s">
        <v>141</v>
      </c>
      <c r="BK615" s="125">
        <f>SUM(BK616:BK617)</f>
        <v>0</v>
      </c>
    </row>
    <row r="616" spans="2:65" s="1" customFormat="1" ht="16.5" customHeight="1">
      <c r="B616" s="33"/>
      <c r="C616" s="128" t="s">
        <v>970</v>
      </c>
      <c r="D616" s="128" t="s">
        <v>144</v>
      </c>
      <c r="E616" s="129" t="s">
        <v>971</v>
      </c>
      <c r="F616" s="130" t="s">
        <v>972</v>
      </c>
      <c r="G616" s="131" t="s">
        <v>973</v>
      </c>
      <c r="H616" s="132">
        <v>1</v>
      </c>
      <c r="I616" s="133">
        <f>ZTI!G14</f>
        <v>0</v>
      </c>
      <c r="J616" s="134">
        <f>ROUND(I616*H616,2)</f>
        <v>0</v>
      </c>
      <c r="K616" s="130" t="s">
        <v>19</v>
      </c>
      <c r="L616" s="33"/>
      <c r="M616" s="135" t="s">
        <v>19</v>
      </c>
      <c r="N616" s="136" t="s">
        <v>43</v>
      </c>
      <c r="P616" s="137">
        <f>O616*H616</f>
        <v>0</v>
      </c>
      <c r="Q616" s="137">
        <v>0</v>
      </c>
      <c r="R616" s="137">
        <f>Q616*H616</f>
        <v>0</v>
      </c>
      <c r="S616" s="137">
        <v>0</v>
      </c>
      <c r="T616" s="138">
        <f>S616*H616</f>
        <v>0</v>
      </c>
      <c r="AR616" s="139" t="s">
        <v>260</v>
      </c>
      <c r="AT616" s="139" t="s">
        <v>144</v>
      </c>
      <c r="AU616" s="139" t="s">
        <v>82</v>
      </c>
      <c r="AY616" s="18" t="s">
        <v>141</v>
      </c>
      <c r="BE616" s="140">
        <f>IF(N616="základní",J616,0)</f>
        <v>0</v>
      </c>
      <c r="BF616" s="140">
        <f>IF(N616="snížená",J616,0)</f>
        <v>0</v>
      </c>
      <c r="BG616" s="140">
        <f>IF(N616="zákl. přenesená",J616,0)</f>
        <v>0</v>
      </c>
      <c r="BH616" s="140">
        <f>IF(N616="sníž. přenesená",J616,0)</f>
        <v>0</v>
      </c>
      <c r="BI616" s="140">
        <f>IF(N616="nulová",J616,0)</f>
        <v>0</v>
      </c>
      <c r="BJ616" s="18" t="s">
        <v>80</v>
      </c>
      <c r="BK616" s="140">
        <f>ROUND(I616*H616,2)</f>
        <v>0</v>
      </c>
      <c r="BL616" s="18" t="s">
        <v>260</v>
      </c>
      <c r="BM616" s="139" t="s">
        <v>974</v>
      </c>
    </row>
    <row r="617" spans="2:47" s="1" customFormat="1" ht="10.2">
      <c r="B617" s="33"/>
      <c r="D617" s="141" t="s">
        <v>151</v>
      </c>
      <c r="F617" s="142" t="s">
        <v>972</v>
      </c>
      <c r="I617" s="143"/>
      <c r="L617" s="33"/>
      <c r="M617" s="144"/>
      <c r="T617" s="54"/>
      <c r="AT617" s="18" t="s">
        <v>151</v>
      </c>
      <c r="AU617" s="18" t="s">
        <v>82</v>
      </c>
    </row>
    <row r="618" spans="2:63" s="11" customFormat="1" ht="22.8" customHeight="1">
      <c r="B618" s="116"/>
      <c r="D618" s="117" t="s">
        <v>71</v>
      </c>
      <c r="E618" s="126" t="s">
        <v>975</v>
      </c>
      <c r="F618" s="126" t="s">
        <v>976</v>
      </c>
      <c r="I618" s="119"/>
      <c r="J618" s="127">
        <f>BK618</f>
        <v>0</v>
      </c>
      <c r="L618" s="116"/>
      <c r="M618" s="121"/>
      <c r="P618" s="122">
        <f>SUM(P619:P620)</f>
        <v>0</v>
      </c>
      <c r="R618" s="122">
        <f>SUM(R619:R620)</f>
        <v>0</v>
      </c>
      <c r="T618" s="123">
        <f>SUM(T619:T620)</f>
        <v>0</v>
      </c>
      <c r="AR618" s="117" t="s">
        <v>82</v>
      </c>
      <c r="AT618" s="124" t="s">
        <v>71</v>
      </c>
      <c r="AU618" s="124" t="s">
        <v>80</v>
      </c>
      <c r="AY618" s="117" t="s">
        <v>141</v>
      </c>
      <c r="BK618" s="125">
        <f>SUM(BK619:BK620)</f>
        <v>0</v>
      </c>
    </row>
    <row r="619" spans="2:65" s="1" customFormat="1" ht="16.5" customHeight="1">
      <c r="B619" s="33"/>
      <c r="C619" s="128" t="s">
        <v>977</v>
      </c>
      <c r="D619" s="128" t="s">
        <v>144</v>
      </c>
      <c r="E619" s="129" t="s">
        <v>978</v>
      </c>
      <c r="F619" s="130" t="s">
        <v>979</v>
      </c>
      <c r="G619" s="131" t="s">
        <v>973</v>
      </c>
      <c r="H619" s="132">
        <v>1</v>
      </c>
      <c r="I619" s="133">
        <f>SUM('ÚT - Rekap'!AK26:AO26)</f>
        <v>0</v>
      </c>
      <c r="J619" s="134">
        <f>ROUND(I619*H619,2)</f>
        <v>0</v>
      </c>
      <c r="K619" s="130" t="s">
        <v>19</v>
      </c>
      <c r="L619" s="33"/>
      <c r="M619" s="135" t="s">
        <v>19</v>
      </c>
      <c r="N619" s="136" t="s">
        <v>43</v>
      </c>
      <c r="P619" s="137">
        <f>O619*H619</f>
        <v>0</v>
      </c>
      <c r="Q619" s="137">
        <v>0</v>
      </c>
      <c r="R619" s="137">
        <f>Q619*H619</f>
        <v>0</v>
      </c>
      <c r="S619" s="137">
        <v>0</v>
      </c>
      <c r="T619" s="138">
        <f>S619*H619</f>
        <v>0</v>
      </c>
      <c r="AR619" s="139" t="s">
        <v>260</v>
      </c>
      <c r="AT619" s="139" t="s">
        <v>144</v>
      </c>
      <c r="AU619" s="139" t="s">
        <v>82</v>
      </c>
      <c r="AY619" s="18" t="s">
        <v>141</v>
      </c>
      <c r="BE619" s="140">
        <f>IF(N619="základní",J619,0)</f>
        <v>0</v>
      </c>
      <c r="BF619" s="140">
        <f>IF(N619="snížená",J619,0)</f>
        <v>0</v>
      </c>
      <c r="BG619" s="140">
        <f>IF(N619="zákl. přenesená",J619,0)</f>
        <v>0</v>
      </c>
      <c r="BH619" s="140">
        <f>IF(N619="sníž. přenesená",J619,0)</f>
        <v>0</v>
      </c>
      <c r="BI619" s="140">
        <f>IF(N619="nulová",J619,0)</f>
        <v>0</v>
      </c>
      <c r="BJ619" s="18" t="s">
        <v>80</v>
      </c>
      <c r="BK619" s="140">
        <f>ROUND(I619*H619,2)</f>
        <v>0</v>
      </c>
      <c r="BL619" s="18" t="s">
        <v>260</v>
      </c>
      <c r="BM619" s="139" t="s">
        <v>980</v>
      </c>
    </row>
    <row r="620" spans="2:47" s="1" customFormat="1" ht="10.2">
      <c r="B620" s="33"/>
      <c r="D620" s="141" t="s">
        <v>151</v>
      </c>
      <c r="F620" s="142" t="s">
        <v>979</v>
      </c>
      <c r="I620" s="143"/>
      <c r="L620" s="33"/>
      <c r="M620" s="144"/>
      <c r="T620" s="54"/>
      <c r="AT620" s="18" t="s">
        <v>151</v>
      </c>
      <c r="AU620" s="18" t="s">
        <v>82</v>
      </c>
    </row>
    <row r="621" spans="2:63" s="11" customFormat="1" ht="22.8" customHeight="1">
      <c r="B621" s="116"/>
      <c r="D621" s="117" t="s">
        <v>71</v>
      </c>
      <c r="E621" s="126" t="s">
        <v>981</v>
      </c>
      <c r="F621" s="126" t="s">
        <v>982</v>
      </c>
      <c r="I621" s="119"/>
      <c r="J621" s="127">
        <f>BK621</f>
        <v>0</v>
      </c>
      <c r="L621" s="116"/>
      <c r="M621" s="121"/>
      <c r="P621" s="122">
        <f>SUM(P622:P635)</f>
        <v>0</v>
      </c>
      <c r="R621" s="122">
        <f>SUM(R622:R635)</f>
        <v>0.06039826</v>
      </c>
      <c r="T621" s="123">
        <f>SUM(T622:T635)</f>
        <v>0</v>
      </c>
      <c r="AR621" s="117" t="s">
        <v>82</v>
      </c>
      <c r="AT621" s="124" t="s">
        <v>71</v>
      </c>
      <c r="AU621" s="124" t="s">
        <v>80</v>
      </c>
      <c r="AY621" s="117" t="s">
        <v>141</v>
      </c>
      <c r="BK621" s="125">
        <f>SUM(BK622:BK635)</f>
        <v>0</v>
      </c>
    </row>
    <row r="622" spans="2:65" s="1" customFormat="1" ht="21.75" customHeight="1">
      <c r="B622" s="33"/>
      <c r="C622" s="128" t="s">
        <v>983</v>
      </c>
      <c r="D622" s="128" t="s">
        <v>144</v>
      </c>
      <c r="E622" s="129" t="s">
        <v>984</v>
      </c>
      <c r="F622" s="130" t="s">
        <v>985</v>
      </c>
      <c r="G622" s="131" t="s">
        <v>147</v>
      </c>
      <c r="H622" s="132">
        <v>5.126</v>
      </c>
      <c r="I622" s="133"/>
      <c r="J622" s="134">
        <f>ROUND(I622*H622,2)</f>
        <v>0</v>
      </c>
      <c r="K622" s="130" t="s">
        <v>19</v>
      </c>
      <c r="L622" s="33"/>
      <c r="M622" s="135" t="s">
        <v>19</v>
      </c>
      <c r="N622" s="136" t="s">
        <v>43</v>
      </c>
      <c r="P622" s="137">
        <f>O622*H622</f>
        <v>0</v>
      </c>
      <c r="Q622" s="137">
        <v>0.01136</v>
      </c>
      <c r="R622" s="137">
        <f>Q622*H622</f>
        <v>0.05823136</v>
      </c>
      <c r="S622" s="137">
        <v>0</v>
      </c>
      <c r="T622" s="138">
        <f>S622*H622</f>
        <v>0</v>
      </c>
      <c r="AR622" s="139" t="s">
        <v>260</v>
      </c>
      <c r="AT622" s="139" t="s">
        <v>144</v>
      </c>
      <c r="AU622" s="139" t="s">
        <v>82</v>
      </c>
      <c r="AY622" s="18" t="s">
        <v>141</v>
      </c>
      <c r="BE622" s="140">
        <f>IF(N622="základní",J622,0)</f>
        <v>0</v>
      </c>
      <c r="BF622" s="140">
        <f>IF(N622="snížená",J622,0)</f>
        <v>0</v>
      </c>
      <c r="BG622" s="140">
        <f>IF(N622="zákl. přenesená",J622,0)</f>
        <v>0</v>
      </c>
      <c r="BH622" s="140">
        <f>IF(N622="sníž. přenesená",J622,0)</f>
        <v>0</v>
      </c>
      <c r="BI622" s="140">
        <f>IF(N622="nulová",J622,0)</f>
        <v>0</v>
      </c>
      <c r="BJ622" s="18" t="s">
        <v>80</v>
      </c>
      <c r="BK622" s="140">
        <f>ROUND(I622*H622,2)</f>
        <v>0</v>
      </c>
      <c r="BL622" s="18" t="s">
        <v>260</v>
      </c>
      <c r="BM622" s="139" t="s">
        <v>986</v>
      </c>
    </row>
    <row r="623" spans="2:47" s="1" customFormat="1" ht="19.2">
      <c r="B623" s="33"/>
      <c r="D623" s="141" t="s">
        <v>151</v>
      </c>
      <c r="F623" s="142" t="s">
        <v>987</v>
      </c>
      <c r="I623" s="143"/>
      <c r="L623" s="33"/>
      <c r="M623" s="144"/>
      <c r="T623" s="54"/>
      <c r="AT623" s="18" t="s">
        <v>151</v>
      </c>
      <c r="AU623" s="18" t="s">
        <v>82</v>
      </c>
    </row>
    <row r="624" spans="2:51" s="12" customFormat="1" ht="10.2">
      <c r="B624" s="147"/>
      <c r="D624" s="141" t="s">
        <v>155</v>
      </c>
      <c r="E624" s="148" t="s">
        <v>19</v>
      </c>
      <c r="F624" s="149" t="s">
        <v>988</v>
      </c>
      <c r="H624" s="150">
        <v>2.259</v>
      </c>
      <c r="I624" s="151"/>
      <c r="L624" s="147"/>
      <c r="M624" s="152"/>
      <c r="T624" s="153"/>
      <c r="AT624" s="148" t="s">
        <v>155</v>
      </c>
      <c r="AU624" s="148" t="s">
        <v>82</v>
      </c>
      <c r="AV624" s="12" t="s">
        <v>82</v>
      </c>
      <c r="AW624" s="12" t="s">
        <v>33</v>
      </c>
      <c r="AX624" s="12" t="s">
        <v>72</v>
      </c>
      <c r="AY624" s="148" t="s">
        <v>141</v>
      </c>
    </row>
    <row r="625" spans="2:51" s="12" customFormat="1" ht="10.2">
      <c r="B625" s="147"/>
      <c r="D625" s="141" t="s">
        <v>155</v>
      </c>
      <c r="E625" s="148" t="s">
        <v>19</v>
      </c>
      <c r="F625" s="149" t="s">
        <v>989</v>
      </c>
      <c r="H625" s="150">
        <v>2.867</v>
      </c>
      <c r="I625" s="151"/>
      <c r="L625" s="147"/>
      <c r="M625" s="152"/>
      <c r="T625" s="153"/>
      <c r="AT625" s="148" t="s">
        <v>155</v>
      </c>
      <c r="AU625" s="148" t="s">
        <v>82</v>
      </c>
      <c r="AV625" s="12" t="s">
        <v>82</v>
      </c>
      <c r="AW625" s="12" t="s">
        <v>33</v>
      </c>
      <c r="AX625" s="12" t="s">
        <v>72</v>
      </c>
      <c r="AY625" s="148" t="s">
        <v>141</v>
      </c>
    </row>
    <row r="626" spans="2:51" s="13" customFormat="1" ht="10.2">
      <c r="B626" s="154"/>
      <c r="D626" s="141" t="s">
        <v>155</v>
      </c>
      <c r="E626" s="155" t="s">
        <v>19</v>
      </c>
      <c r="F626" s="156" t="s">
        <v>158</v>
      </c>
      <c r="H626" s="157">
        <v>5.126</v>
      </c>
      <c r="I626" s="158"/>
      <c r="L626" s="154"/>
      <c r="M626" s="159"/>
      <c r="T626" s="160"/>
      <c r="AT626" s="155" t="s">
        <v>155</v>
      </c>
      <c r="AU626" s="155" t="s">
        <v>82</v>
      </c>
      <c r="AV626" s="13" t="s">
        <v>149</v>
      </c>
      <c r="AW626" s="13" t="s">
        <v>33</v>
      </c>
      <c r="AX626" s="13" t="s">
        <v>80</v>
      </c>
      <c r="AY626" s="155" t="s">
        <v>141</v>
      </c>
    </row>
    <row r="627" spans="2:65" s="1" customFormat="1" ht="16.5" customHeight="1">
      <c r="B627" s="33"/>
      <c r="C627" s="128" t="s">
        <v>990</v>
      </c>
      <c r="D627" s="128" t="s">
        <v>144</v>
      </c>
      <c r="E627" s="129" t="s">
        <v>991</v>
      </c>
      <c r="F627" s="130" t="s">
        <v>992</v>
      </c>
      <c r="G627" s="131" t="s">
        <v>172</v>
      </c>
      <c r="H627" s="132">
        <v>0.093</v>
      </c>
      <c r="I627" s="133"/>
      <c r="J627" s="134">
        <f>ROUND(I627*H627,2)</f>
        <v>0</v>
      </c>
      <c r="K627" s="130" t="s">
        <v>148</v>
      </c>
      <c r="L627" s="33"/>
      <c r="M627" s="135" t="s">
        <v>19</v>
      </c>
      <c r="N627" s="136" t="s">
        <v>43</v>
      </c>
      <c r="P627" s="137">
        <f>O627*H627</f>
        <v>0</v>
      </c>
      <c r="Q627" s="137">
        <v>0.0233</v>
      </c>
      <c r="R627" s="137">
        <f>Q627*H627</f>
        <v>0.0021669000000000002</v>
      </c>
      <c r="S627" s="137">
        <v>0</v>
      </c>
      <c r="T627" s="138">
        <f>S627*H627</f>
        <v>0</v>
      </c>
      <c r="AR627" s="139" t="s">
        <v>260</v>
      </c>
      <c r="AT627" s="139" t="s">
        <v>144</v>
      </c>
      <c r="AU627" s="139" t="s">
        <v>82</v>
      </c>
      <c r="AY627" s="18" t="s">
        <v>141</v>
      </c>
      <c r="BE627" s="140">
        <f>IF(N627="základní",J627,0)</f>
        <v>0</v>
      </c>
      <c r="BF627" s="140">
        <f>IF(N627="snížená",J627,0)</f>
        <v>0</v>
      </c>
      <c r="BG627" s="140">
        <f>IF(N627="zákl. přenesená",J627,0)</f>
        <v>0</v>
      </c>
      <c r="BH627" s="140">
        <f>IF(N627="sníž. přenesená",J627,0)</f>
        <v>0</v>
      </c>
      <c r="BI627" s="140">
        <f>IF(N627="nulová",J627,0)</f>
        <v>0</v>
      </c>
      <c r="BJ627" s="18" t="s">
        <v>80</v>
      </c>
      <c r="BK627" s="140">
        <f>ROUND(I627*H627,2)</f>
        <v>0</v>
      </c>
      <c r="BL627" s="18" t="s">
        <v>260</v>
      </c>
      <c r="BM627" s="139" t="s">
        <v>993</v>
      </c>
    </row>
    <row r="628" spans="2:47" s="1" customFormat="1" ht="10.2">
      <c r="B628" s="33"/>
      <c r="D628" s="141" t="s">
        <v>151</v>
      </c>
      <c r="F628" s="142" t="s">
        <v>994</v>
      </c>
      <c r="I628" s="143"/>
      <c r="L628" s="33"/>
      <c r="M628" s="144"/>
      <c r="T628" s="54"/>
      <c r="AT628" s="18" t="s">
        <v>151</v>
      </c>
      <c r="AU628" s="18" t="s">
        <v>82</v>
      </c>
    </row>
    <row r="629" spans="2:47" s="1" customFormat="1" ht="10.2">
      <c r="B629" s="33"/>
      <c r="D629" s="145" t="s">
        <v>153</v>
      </c>
      <c r="F629" s="146" t="s">
        <v>995</v>
      </c>
      <c r="I629" s="143"/>
      <c r="L629" s="33"/>
      <c r="M629" s="144"/>
      <c r="T629" s="54"/>
      <c r="AT629" s="18" t="s">
        <v>153</v>
      </c>
      <c r="AU629" s="18" t="s">
        <v>82</v>
      </c>
    </row>
    <row r="630" spans="2:51" s="12" customFormat="1" ht="10.2">
      <c r="B630" s="147"/>
      <c r="D630" s="141" t="s">
        <v>155</v>
      </c>
      <c r="E630" s="148" t="s">
        <v>19</v>
      </c>
      <c r="F630" s="149" t="s">
        <v>996</v>
      </c>
      <c r="H630" s="150">
        <v>0.041</v>
      </c>
      <c r="I630" s="151"/>
      <c r="L630" s="147"/>
      <c r="M630" s="152"/>
      <c r="T630" s="153"/>
      <c r="AT630" s="148" t="s">
        <v>155</v>
      </c>
      <c r="AU630" s="148" t="s">
        <v>82</v>
      </c>
      <c r="AV630" s="12" t="s">
        <v>82</v>
      </c>
      <c r="AW630" s="12" t="s">
        <v>33</v>
      </c>
      <c r="AX630" s="12" t="s">
        <v>72</v>
      </c>
      <c r="AY630" s="148" t="s">
        <v>141</v>
      </c>
    </row>
    <row r="631" spans="2:51" s="12" customFormat="1" ht="10.2">
      <c r="B631" s="147"/>
      <c r="D631" s="141" t="s">
        <v>155</v>
      </c>
      <c r="E631" s="148" t="s">
        <v>19</v>
      </c>
      <c r="F631" s="149" t="s">
        <v>997</v>
      </c>
      <c r="H631" s="150">
        <v>0.052</v>
      </c>
      <c r="I631" s="151"/>
      <c r="L631" s="147"/>
      <c r="M631" s="152"/>
      <c r="T631" s="153"/>
      <c r="AT631" s="148" t="s">
        <v>155</v>
      </c>
      <c r="AU631" s="148" t="s">
        <v>82</v>
      </c>
      <c r="AV631" s="12" t="s">
        <v>82</v>
      </c>
      <c r="AW631" s="12" t="s">
        <v>33</v>
      </c>
      <c r="AX631" s="12" t="s">
        <v>72</v>
      </c>
      <c r="AY631" s="148" t="s">
        <v>141</v>
      </c>
    </row>
    <row r="632" spans="2:51" s="13" customFormat="1" ht="10.2">
      <c r="B632" s="154"/>
      <c r="D632" s="141" t="s">
        <v>155</v>
      </c>
      <c r="E632" s="155" t="s">
        <v>19</v>
      </c>
      <c r="F632" s="156" t="s">
        <v>158</v>
      </c>
      <c r="H632" s="157">
        <v>0.093</v>
      </c>
      <c r="I632" s="158"/>
      <c r="L632" s="154"/>
      <c r="M632" s="159"/>
      <c r="T632" s="160"/>
      <c r="AT632" s="155" t="s">
        <v>155</v>
      </c>
      <c r="AU632" s="155" t="s">
        <v>82</v>
      </c>
      <c r="AV632" s="13" t="s">
        <v>149</v>
      </c>
      <c r="AW632" s="13" t="s">
        <v>33</v>
      </c>
      <c r="AX632" s="13" t="s">
        <v>80</v>
      </c>
      <c r="AY632" s="155" t="s">
        <v>141</v>
      </c>
    </row>
    <row r="633" spans="2:65" s="1" customFormat="1" ht="21.75" customHeight="1">
      <c r="B633" s="33"/>
      <c r="C633" s="128" t="s">
        <v>998</v>
      </c>
      <c r="D633" s="128" t="s">
        <v>144</v>
      </c>
      <c r="E633" s="129" t="s">
        <v>999</v>
      </c>
      <c r="F633" s="130" t="s">
        <v>1000</v>
      </c>
      <c r="G633" s="131" t="s">
        <v>180</v>
      </c>
      <c r="H633" s="132">
        <v>0.06</v>
      </c>
      <c r="I633" s="133"/>
      <c r="J633" s="134">
        <f>ROUND(I633*H633,2)</f>
        <v>0</v>
      </c>
      <c r="K633" s="130" t="s">
        <v>148</v>
      </c>
      <c r="L633" s="33"/>
      <c r="M633" s="135" t="s">
        <v>19</v>
      </c>
      <c r="N633" s="136" t="s">
        <v>43</v>
      </c>
      <c r="P633" s="137">
        <f>O633*H633</f>
        <v>0</v>
      </c>
      <c r="Q633" s="137">
        <v>0</v>
      </c>
      <c r="R633" s="137">
        <f>Q633*H633</f>
        <v>0</v>
      </c>
      <c r="S633" s="137">
        <v>0</v>
      </c>
      <c r="T633" s="138">
        <f>S633*H633</f>
        <v>0</v>
      </c>
      <c r="AR633" s="139" t="s">
        <v>260</v>
      </c>
      <c r="AT633" s="139" t="s">
        <v>144</v>
      </c>
      <c r="AU633" s="139" t="s">
        <v>82</v>
      </c>
      <c r="AY633" s="18" t="s">
        <v>141</v>
      </c>
      <c r="BE633" s="140">
        <f>IF(N633="základní",J633,0)</f>
        <v>0</v>
      </c>
      <c r="BF633" s="140">
        <f>IF(N633="snížená",J633,0)</f>
        <v>0</v>
      </c>
      <c r="BG633" s="140">
        <f>IF(N633="zákl. přenesená",J633,0)</f>
        <v>0</v>
      </c>
      <c r="BH633" s="140">
        <f>IF(N633="sníž. přenesená",J633,0)</f>
        <v>0</v>
      </c>
      <c r="BI633" s="140">
        <f>IF(N633="nulová",J633,0)</f>
        <v>0</v>
      </c>
      <c r="BJ633" s="18" t="s">
        <v>80</v>
      </c>
      <c r="BK633" s="140">
        <f>ROUND(I633*H633,2)</f>
        <v>0</v>
      </c>
      <c r="BL633" s="18" t="s">
        <v>260</v>
      </c>
      <c r="BM633" s="139" t="s">
        <v>1001</v>
      </c>
    </row>
    <row r="634" spans="2:47" s="1" customFormat="1" ht="19.2">
      <c r="B634" s="33"/>
      <c r="D634" s="141" t="s">
        <v>151</v>
      </c>
      <c r="F634" s="142" t="s">
        <v>1002</v>
      </c>
      <c r="I634" s="143"/>
      <c r="L634" s="33"/>
      <c r="M634" s="144"/>
      <c r="T634" s="54"/>
      <c r="AT634" s="18" t="s">
        <v>151</v>
      </c>
      <c r="AU634" s="18" t="s">
        <v>82</v>
      </c>
    </row>
    <row r="635" spans="2:47" s="1" customFormat="1" ht="10.2">
      <c r="B635" s="33"/>
      <c r="D635" s="145" t="s">
        <v>153</v>
      </c>
      <c r="F635" s="146" t="s">
        <v>1003</v>
      </c>
      <c r="I635" s="143"/>
      <c r="L635" s="33"/>
      <c r="M635" s="144"/>
      <c r="T635" s="54"/>
      <c r="AT635" s="18" t="s">
        <v>153</v>
      </c>
      <c r="AU635" s="18" t="s">
        <v>82</v>
      </c>
    </row>
    <row r="636" spans="2:63" s="11" customFormat="1" ht="22.8" customHeight="1">
      <c r="B636" s="116"/>
      <c r="D636" s="117" t="s">
        <v>71</v>
      </c>
      <c r="E636" s="126" t="s">
        <v>1004</v>
      </c>
      <c r="F636" s="126" t="s">
        <v>1005</v>
      </c>
      <c r="I636" s="119"/>
      <c r="J636" s="127">
        <f>BK636</f>
        <v>0</v>
      </c>
      <c r="L636" s="116"/>
      <c r="M636" s="121"/>
      <c r="P636" s="122">
        <f>SUM(P637:P696)</f>
        <v>0</v>
      </c>
      <c r="R636" s="122">
        <f>SUM(R637:R696)</f>
        <v>4.85549568</v>
      </c>
      <c r="T636" s="123">
        <f>SUM(T637:T696)</f>
        <v>0</v>
      </c>
      <c r="AR636" s="117" t="s">
        <v>82</v>
      </c>
      <c r="AT636" s="124" t="s">
        <v>71</v>
      </c>
      <c r="AU636" s="124" t="s">
        <v>80</v>
      </c>
      <c r="AY636" s="117" t="s">
        <v>141</v>
      </c>
      <c r="BK636" s="125">
        <f>SUM(BK637:BK696)</f>
        <v>0</v>
      </c>
    </row>
    <row r="637" spans="2:65" s="1" customFormat="1" ht="16.5" customHeight="1">
      <c r="B637" s="33"/>
      <c r="C637" s="128" t="s">
        <v>1006</v>
      </c>
      <c r="D637" s="128" t="s">
        <v>144</v>
      </c>
      <c r="E637" s="129" t="s">
        <v>1007</v>
      </c>
      <c r="F637" s="130" t="s">
        <v>1008</v>
      </c>
      <c r="G637" s="131" t="s">
        <v>147</v>
      </c>
      <c r="H637" s="132">
        <v>46.546</v>
      </c>
      <c r="I637" s="133"/>
      <c r="J637" s="134">
        <f>ROUND(I637*H637,2)</f>
        <v>0</v>
      </c>
      <c r="K637" s="130" t="s">
        <v>148</v>
      </c>
      <c r="L637" s="33"/>
      <c r="M637" s="135" t="s">
        <v>19</v>
      </c>
      <c r="N637" s="136" t="s">
        <v>43</v>
      </c>
      <c r="P637" s="137">
        <f>O637*H637</f>
        <v>0</v>
      </c>
      <c r="Q637" s="137">
        <v>0.0457</v>
      </c>
      <c r="R637" s="137">
        <f>Q637*H637</f>
        <v>2.1271522</v>
      </c>
      <c r="S637" s="137">
        <v>0</v>
      </c>
      <c r="T637" s="138">
        <f>S637*H637</f>
        <v>0</v>
      </c>
      <c r="AR637" s="139" t="s">
        <v>260</v>
      </c>
      <c r="AT637" s="139" t="s">
        <v>144</v>
      </c>
      <c r="AU637" s="139" t="s">
        <v>82</v>
      </c>
      <c r="AY637" s="18" t="s">
        <v>141</v>
      </c>
      <c r="BE637" s="140">
        <f>IF(N637="základní",J637,0)</f>
        <v>0</v>
      </c>
      <c r="BF637" s="140">
        <f>IF(N637="snížená",J637,0)</f>
        <v>0</v>
      </c>
      <c r="BG637" s="140">
        <f>IF(N637="zákl. přenesená",J637,0)</f>
        <v>0</v>
      </c>
      <c r="BH637" s="140">
        <f>IF(N637="sníž. přenesená",J637,0)</f>
        <v>0</v>
      </c>
      <c r="BI637" s="140">
        <f>IF(N637="nulová",J637,0)</f>
        <v>0</v>
      </c>
      <c r="BJ637" s="18" t="s">
        <v>80</v>
      </c>
      <c r="BK637" s="140">
        <f>ROUND(I637*H637,2)</f>
        <v>0</v>
      </c>
      <c r="BL637" s="18" t="s">
        <v>260</v>
      </c>
      <c r="BM637" s="139" t="s">
        <v>1009</v>
      </c>
    </row>
    <row r="638" spans="2:47" s="1" customFormat="1" ht="19.2">
      <c r="B638" s="33"/>
      <c r="D638" s="141" t="s">
        <v>151</v>
      </c>
      <c r="F638" s="142" t="s">
        <v>1010</v>
      </c>
      <c r="I638" s="143"/>
      <c r="L638" s="33"/>
      <c r="M638" s="144"/>
      <c r="T638" s="54"/>
      <c r="AT638" s="18" t="s">
        <v>151</v>
      </c>
      <c r="AU638" s="18" t="s">
        <v>82</v>
      </c>
    </row>
    <row r="639" spans="2:47" s="1" customFormat="1" ht="10.2">
      <c r="B639" s="33"/>
      <c r="D639" s="145" t="s">
        <v>153</v>
      </c>
      <c r="F639" s="146" t="s">
        <v>1011</v>
      </c>
      <c r="I639" s="143"/>
      <c r="L639" s="33"/>
      <c r="M639" s="144"/>
      <c r="T639" s="54"/>
      <c r="AT639" s="18" t="s">
        <v>153</v>
      </c>
      <c r="AU639" s="18" t="s">
        <v>82</v>
      </c>
    </row>
    <row r="640" spans="2:51" s="12" customFormat="1" ht="10.2">
      <c r="B640" s="147"/>
      <c r="D640" s="141" t="s">
        <v>155</v>
      </c>
      <c r="E640" s="148" t="s">
        <v>19</v>
      </c>
      <c r="F640" s="149" t="s">
        <v>1012</v>
      </c>
      <c r="H640" s="150">
        <v>46.546</v>
      </c>
      <c r="I640" s="151"/>
      <c r="L640" s="147"/>
      <c r="M640" s="152"/>
      <c r="T640" s="153"/>
      <c r="AT640" s="148" t="s">
        <v>155</v>
      </c>
      <c r="AU640" s="148" t="s">
        <v>82</v>
      </c>
      <c r="AV640" s="12" t="s">
        <v>82</v>
      </c>
      <c r="AW640" s="12" t="s">
        <v>33</v>
      </c>
      <c r="AX640" s="12" t="s">
        <v>80</v>
      </c>
      <c r="AY640" s="148" t="s">
        <v>141</v>
      </c>
    </row>
    <row r="641" spans="2:65" s="1" customFormat="1" ht="16.5" customHeight="1">
      <c r="B641" s="33"/>
      <c r="C641" s="128" t="s">
        <v>1013</v>
      </c>
      <c r="D641" s="128" t="s">
        <v>144</v>
      </c>
      <c r="E641" s="129" t="s">
        <v>1014</v>
      </c>
      <c r="F641" s="130" t="s">
        <v>1015</v>
      </c>
      <c r="G641" s="131" t="s">
        <v>147</v>
      </c>
      <c r="H641" s="132">
        <v>46.546</v>
      </c>
      <c r="I641" s="133"/>
      <c r="J641" s="134">
        <f>ROUND(I641*H641,2)</f>
        <v>0</v>
      </c>
      <c r="K641" s="130" t="s">
        <v>148</v>
      </c>
      <c r="L641" s="33"/>
      <c r="M641" s="135" t="s">
        <v>19</v>
      </c>
      <c r="N641" s="136" t="s">
        <v>43</v>
      </c>
      <c r="P641" s="137">
        <f>O641*H641</f>
        <v>0</v>
      </c>
      <c r="Q641" s="137">
        <v>0.0002</v>
      </c>
      <c r="R641" s="137">
        <f>Q641*H641</f>
        <v>0.0093092</v>
      </c>
      <c r="S641" s="137">
        <v>0</v>
      </c>
      <c r="T641" s="138">
        <f>S641*H641</f>
        <v>0</v>
      </c>
      <c r="AR641" s="139" t="s">
        <v>260</v>
      </c>
      <c r="AT641" s="139" t="s">
        <v>144</v>
      </c>
      <c r="AU641" s="139" t="s">
        <v>82</v>
      </c>
      <c r="AY641" s="18" t="s">
        <v>141</v>
      </c>
      <c r="BE641" s="140">
        <f>IF(N641="základní",J641,0)</f>
        <v>0</v>
      </c>
      <c r="BF641" s="140">
        <f>IF(N641="snížená",J641,0)</f>
        <v>0</v>
      </c>
      <c r="BG641" s="140">
        <f>IF(N641="zákl. přenesená",J641,0)</f>
        <v>0</v>
      </c>
      <c r="BH641" s="140">
        <f>IF(N641="sníž. přenesená",J641,0)</f>
        <v>0</v>
      </c>
      <c r="BI641" s="140">
        <f>IF(N641="nulová",J641,0)</f>
        <v>0</v>
      </c>
      <c r="BJ641" s="18" t="s">
        <v>80</v>
      </c>
      <c r="BK641" s="140">
        <f>ROUND(I641*H641,2)</f>
        <v>0</v>
      </c>
      <c r="BL641" s="18" t="s">
        <v>260</v>
      </c>
      <c r="BM641" s="139" t="s">
        <v>1016</v>
      </c>
    </row>
    <row r="642" spans="2:47" s="1" customFormat="1" ht="19.2">
      <c r="B642" s="33"/>
      <c r="D642" s="141" t="s">
        <v>151</v>
      </c>
      <c r="F642" s="142" t="s">
        <v>1017</v>
      </c>
      <c r="I642" s="143"/>
      <c r="L642" s="33"/>
      <c r="M642" s="144"/>
      <c r="T642" s="54"/>
      <c r="AT642" s="18" t="s">
        <v>151</v>
      </c>
      <c r="AU642" s="18" t="s">
        <v>82</v>
      </c>
    </row>
    <row r="643" spans="2:47" s="1" customFormat="1" ht="10.2">
      <c r="B643" s="33"/>
      <c r="D643" s="145" t="s">
        <v>153</v>
      </c>
      <c r="F643" s="146" t="s">
        <v>1018</v>
      </c>
      <c r="I643" s="143"/>
      <c r="L643" s="33"/>
      <c r="M643" s="144"/>
      <c r="T643" s="54"/>
      <c r="AT643" s="18" t="s">
        <v>153</v>
      </c>
      <c r="AU643" s="18" t="s">
        <v>82</v>
      </c>
    </row>
    <row r="644" spans="2:65" s="1" customFormat="1" ht="24.15" customHeight="1">
      <c r="B644" s="33"/>
      <c r="C644" s="128" t="s">
        <v>1019</v>
      </c>
      <c r="D644" s="128" t="s">
        <v>144</v>
      </c>
      <c r="E644" s="129" t="s">
        <v>1020</v>
      </c>
      <c r="F644" s="130" t="s">
        <v>1021</v>
      </c>
      <c r="G644" s="131" t="s">
        <v>147</v>
      </c>
      <c r="H644" s="132">
        <v>26.808</v>
      </c>
      <c r="I644" s="133"/>
      <c r="J644" s="134">
        <f>ROUND(I644*H644,2)</f>
        <v>0</v>
      </c>
      <c r="K644" s="130" t="s">
        <v>148</v>
      </c>
      <c r="L644" s="33"/>
      <c r="M644" s="135" t="s">
        <v>19</v>
      </c>
      <c r="N644" s="136" t="s">
        <v>43</v>
      </c>
      <c r="P644" s="137">
        <f>O644*H644</f>
        <v>0</v>
      </c>
      <c r="Q644" s="137">
        <v>0.01781</v>
      </c>
      <c r="R644" s="137">
        <f>Q644*H644</f>
        <v>0.47745047999999995</v>
      </c>
      <c r="S644" s="137">
        <v>0</v>
      </c>
      <c r="T644" s="138">
        <f>S644*H644</f>
        <v>0</v>
      </c>
      <c r="AR644" s="139" t="s">
        <v>260</v>
      </c>
      <c r="AT644" s="139" t="s">
        <v>144</v>
      </c>
      <c r="AU644" s="139" t="s">
        <v>82</v>
      </c>
      <c r="AY644" s="18" t="s">
        <v>141</v>
      </c>
      <c r="BE644" s="140">
        <f>IF(N644="základní",J644,0)</f>
        <v>0</v>
      </c>
      <c r="BF644" s="140">
        <f>IF(N644="snížená",J644,0)</f>
        <v>0</v>
      </c>
      <c r="BG644" s="140">
        <f>IF(N644="zákl. přenesená",J644,0)</f>
        <v>0</v>
      </c>
      <c r="BH644" s="140">
        <f>IF(N644="sníž. přenesená",J644,0)</f>
        <v>0</v>
      </c>
      <c r="BI644" s="140">
        <f>IF(N644="nulová",J644,0)</f>
        <v>0</v>
      </c>
      <c r="BJ644" s="18" t="s">
        <v>80</v>
      </c>
      <c r="BK644" s="140">
        <f>ROUND(I644*H644,2)</f>
        <v>0</v>
      </c>
      <c r="BL644" s="18" t="s">
        <v>260</v>
      </c>
      <c r="BM644" s="139" t="s">
        <v>1022</v>
      </c>
    </row>
    <row r="645" spans="2:47" s="1" customFormat="1" ht="28.8">
      <c r="B645" s="33"/>
      <c r="D645" s="141" t="s">
        <v>151</v>
      </c>
      <c r="F645" s="142" t="s">
        <v>1023</v>
      </c>
      <c r="I645" s="143"/>
      <c r="L645" s="33"/>
      <c r="M645" s="144"/>
      <c r="T645" s="54"/>
      <c r="AT645" s="18" t="s">
        <v>151</v>
      </c>
      <c r="AU645" s="18" t="s">
        <v>82</v>
      </c>
    </row>
    <row r="646" spans="2:47" s="1" customFormat="1" ht="10.2">
      <c r="B646" s="33"/>
      <c r="D646" s="145" t="s">
        <v>153</v>
      </c>
      <c r="F646" s="146" t="s">
        <v>1024</v>
      </c>
      <c r="I646" s="143"/>
      <c r="L646" s="33"/>
      <c r="M646" s="144"/>
      <c r="T646" s="54"/>
      <c r="AT646" s="18" t="s">
        <v>153</v>
      </c>
      <c r="AU646" s="18" t="s">
        <v>82</v>
      </c>
    </row>
    <row r="647" spans="2:51" s="12" customFormat="1" ht="10.2">
      <c r="B647" s="147"/>
      <c r="D647" s="141" t="s">
        <v>155</v>
      </c>
      <c r="E647" s="148" t="s">
        <v>19</v>
      </c>
      <c r="F647" s="149" t="s">
        <v>1025</v>
      </c>
      <c r="H647" s="150">
        <v>26.808</v>
      </c>
      <c r="I647" s="151"/>
      <c r="L647" s="147"/>
      <c r="M647" s="152"/>
      <c r="T647" s="153"/>
      <c r="AT647" s="148" t="s">
        <v>155</v>
      </c>
      <c r="AU647" s="148" t="s">
        <v>82</v>
      </c>
      <c r="AV647" s="12" t="s">
        <v>82</v>
      </c>
      <c r="AW647" s="12" t="s">
        <v>33</v>
      </c>
      <c r="AX647" s="12" t="s">
        <v>80</v>
      </c>
      <c r="AY647" s="148" t="s">
        <v>141</v>
      </c>
    </row>
    <row r="648" spans="2:65" s="1" customFormat="1" ht="16.5" customHeight="1">
      <c r="B648" s="33"/>
      <c r="C648" s="128" t="s">
        <v>1026</v>
      </c>
      <c r="D648" s="128" t="s">
        <v>144</v>
      </c>
      <c r="E648" s="129" t="s">
        <v>1027</v>
      </c>
      <c r="F648" s="130" t="s">
        <v>1028</v>
      </c>
      <c r="G648" s="131" t="s">
        <v>147</v>
      </c>
      <c r="H648" s="132">
        <v>26.808</v>
      </c>
      <c r="I648" s="133"/>
      <c r="J648" s="134">
        <f>ROUND(I648*H648,2)</f>
        <v>0</v>
      </c>
      <c r="K648" s="130" t="s">
        <v>148</v>
      </c>
      <c r="L648" s="33"/>
      <c r="M648" s="135" t="s">
        <v>19</v>
      </c>
      <c r="N648" s="136" t="s">
        <v>43</v>
      </c>
      <c r="P648" s="137">
        <f>O648*H648</f>
        <v>0</v>
      </c>
      <c r="Q648" s="137">
        <v>0.0001</v>
      </c>
      <c r="R648" s="137">
        <f>Q648*H648</f>
        <v>0.0026808</v>
      </c>
      <c r="S648" s="137">
        <v>0</v>
      </c>
      <c r="T648" s="138">
        <f>S648*H648</f>
        <v>0</v>
      </c>
      <c r="AR648" s="139" t="s">
        <v>260</v>
      </c>
      <c r="AT648" s="139" t="s">
        <v>144</v>
      </c>
      <c r="AU648" s="139" t="s">
        <v>82</v>
      </c>
      <c r="AY648" s="18" t="s">
        <v>141</v>
      </c>
      <c r="BE648" s="140">
        <f>IF(N648="základní",J648,0)</f>
        <v>0</v>
      </c>
      <c r="BF648" s="140">
        <f>IF(N648="snížená",J648,0)</f>
        <v>0</v>
      </c>
      <c r="BG648" s="140">
        <f>IF(N648="zákl. přenesená",J648,0)</f>
        <v>0</v>
      </c>
      <c r="BH648" s="140">
        <f>IF(N648="sníž. přenesená",J648,0)</f>
        <v>0</v>
      </c>
      <c r="BI648" s="140">
        <f>IF(N648="nulová",J648,0)</f>
        <v>0</v>
      </c>
      <c r="BJ648" s="18" t="s">
        <v>80</v>
      </c>
      <c r="BK648" s="140">
        <f>ROUND(I648*H648,2)</f>
        <v>0</v>
      </c>
      <c r="BL648" s="18" t="s">
        <v>260</v>
      </c>
      <c r="BM648" s="139" t="s">
        <v>1029</v>
      </c>
    </row>
    <row r="649" spans="2:47" s="1" customFormat="1" ht="19.2">
      <c r="B649" s="33"/>
      <c r="D649" s="141" t="s">
        <v>151</v>
      </c>
      <c r="F649" s="142" t="s">
        <v>1030</v>
      </c>
      <c r="I649" s="143"/>
      <c r="L649" s="33"/>
      <c r="M649" s="144"/>
      <c r="T649" s="54"/>
      <c r="AT649" s="18" t="s">
        <v>151</v>
      </c>
      <c r="AU649" s="18" t="s">
        <v>82</v>
      </c>
    </row>
    <row r="650" spans="2:47" s="1" customFormat="1" ht="10.2">
      <c r="B650" s="33"/>
      <c r="D650" s="145" t="s">
        <v>153</v>
      </c>
      <c r="F650" s="146" t="s">
        <v>1031</v>
      </c>
      <c r="I650" s="143"/>
      <c r="L650" s="33"/>
      <c r="M650" s="144"/>
      <c r="T650" s="54"/>
      <c r="AT650" s="18" t="s">
        <v>153</v>
      </c>
      <c r="AU650" s="18" t="s">
        <v>82</v>
      </c>
    </row>
    <row r="651" spans="2:65" s="1" customFormat="1" ht="37.8" customHeight="1">
      <c r="B651" s="33"/>
      <c r="C651" s="128" t="s">
        <v>1032</v>
      </c>
      <c r="D651" s="128" t="s">
        <v>144</v>
      </c>
      <c r="E651" s="129" t="s">
        <v>1033</v>
      </c>
      <c r="F651" s="130" t="s">
        <v>1034</v>
      </c>
      <c r="G651" s="131" t="s">
        <v>147</v>
      </c>
      <c r="H651" s="132">
        <v>56.68</v>
      </c>
      <c r="I651" s="133"/>
      <c r="J651" s="134">
        <f>ROUND(I651*H651,2)</f>
        <v>0</v>
      </c>
      <c r="K651" s="130" t="s">
        <v>19</v>
      </c>
      <c r="L651" s="33"/>
      <c r="M651" s="135" t="s">
        <v>19</v>
      </c>
      <c r="N651" s="136" t="s">
        <v>43</v>
      </c>
      <c r="P651" s="137">
        <f>O651*H651</f>
        <v>0</v>
      </c>
      <c r="Q651" s="137">
        <v>0.0185</v>
      </c>
      <c r="R651" s="137">
        <f>Q651*H651</f>
        <v>1.0485799999999998</v>
      </c>
      <c r="S651" s="137">
        <v>0</v>
      </c>
      <c r="T651" s="138">
        <f>S651*H651</f>
        <v>0</v>
      </c>
      <c r="AR651" s="139" t="s">
        <v>260</v>
      </c>
      <c r="AT651" s="139" t="s">
        <v>144</v>
      </c>
      <c r="AU651" s="139" t="s">
        <v>82</v>
      </c>
      <c r="AY651" s="18" t="s">
        <v>141</v>
      </c>
      <c r="BE651" s="140">
        <f>IF(N651="základní",J651,0)</f>
        <v>0</v>
      </c>
      <c r="BF651" s="140">
        <f>IF(N651="snížená",J651,0)</f>
        <v>0</v>
      </c>
      <c r="BG651" s="140">
        <f>IF(N651="zákl. přenesená",J651,0)</f>
        <v>0</v>
      </c>
      <c r="BH651" s="140">
        <f>IF(N651="sníž. přenesená",J651,0)</f>
        <v>0</v>
      </c>
      <c r="BI651" s="140">
        <f>IF(N651="nulová",J651,0)</f>
        <v>0</v>
      </c>
      <c r="BJ651" s="18" t="s">
        <v>80</v>
      </c>
      <c r="BK651" s="140">
        <f>ROUND(I651*H651,2)</f>
        <v>0</v>
      </c>
      <c r="BL651" s="18" t="s">
        <v>260</v>
      </c>
      <c r="BM651" s="139" t="s">
        <v>1035</v>
      </c>
    </row>
    <row r="652" spans="2:47" s="1" customFormat="1" ht="38.4">
      <c r="B652" s="33"/>
      <c r="D652" s="141" t="s">
        <v>151</v>
      </c>
      <c r="F652" s="142" t="s">
        <v>1036</v>
      </c>
      <c r="I652" s="143"/>
      <c r="L652" s="33"/>
      <c r="M652" s="144"/>
      <c r="T652" s="54"/>
      <c r="AT652" s="18" t="s">
        <v>151</v>
      </c>
      <c r="AU652" s="18" t="s">
        <v>82</v>
      </c>
    </row>
    <row r="653" spans="2:51" s="12" customFormat="1" ht="10.2">
      <c r="B653" s="147"/>
      <c r="D653" s="141" t="s">
        <v>155</v>
      </c>
      <c r="E653" s="148" t="s">
        <v>19</v>
      </c>
      <c r="F653" s="149" t="s">
        <v>1037</v>
      </c>
      <c r="H653" s="150">
        <v>56.68</v>
      </c>
      <c r="I653" s="151"/>
      <c r="L653" s="147"/>
      <c r="M653" s="152"/>
      <c r="T653" s="153"/>
      <c r="AT653" s="148" t="s">
        <v>155</v>
      </c>
      <c r="AU653" s="148" t="s">
        <v>82</v>
      </c>
      <c r="AV653" s="12" t="s">
        <v>82</v>
      </c>
      <c r="AW653" s="12" t="s">
        <v>33</v>
      </c>
      <c r="AX653" s="12" t="s">
        <v>80</v>
      </c>
      <c r="AY653" s="148" t="s">
        <v>141</v>
      </c>
    </row>
    <row r="654" spans="2:65" s="1" customFormat="1" ht="37.8" customHeight="1">
      <c r="B654" s="33"/>
      <c r="C654" s="128" t="s">
        <v>1038</v>
      </c>
      <c r="D654" s="128" t="s">
        <v>144</v>
      </c>
      <c r="E654" s="129" t="s">
        <v>1039</v>
      </c>
      <c r="F654" s="130" t="s">
        <v>1040</v>
      </c>
      <c r="G654" s="131" t="s">
        <v>147</v>
      </c>
      <c r="H654" s="132">
        <v>11.25</v>
      </c>
      <c r="I654" s="133"/>
      <c r="J654" s="134">
        <f>ROUND(I654*H654,2)</f>
        <v>0</v>
      </c>
      <c r="K654" s="130" t="s">
        <v>19</v>
      </c>
      <c r="L654" s="33"/>
      <c r="M654" s="135" t="s">
        <v>19</v>
      </c>
      <c r="N654" s="136" t="s">
        <v>43</v>
      </c>
      <c r="P654" s="137">
        <f>O654*H654</f>
        <v>0</v>
      </c>
      <c r="Q654" s="137">
        <v>0.0165</v>
      </c>
      <c r="R654" s="137">
        <f>Q654*H654</f>
        <v>0.185625</v>
      </c>
      <c r="S654" s="137">
        <v>0</v>
      </c>
      <c r="T654" s="138">
        <f>S654*H654</f>
        <v>0</v>
      </c>
      <c r="AR654" s="139" t="s">
        <v>260</v>
      </c>
      <c r="AT654" s="139" t="s">
        <v>144</v>
      </c>
      <c r="AU654" s="139" t="s">
        <v>82</v>
      </c>
      <c r="AY654" s="18" t="s">
        <v>141</v>
      </c>
      <c r="BE654" s="140">
        <f>IF(N654="základní",J654,0)</f>
        <v>0</v>
      </c>
      <c r="BF654" s="140">
        <f>IF(N654="snížená",J654,0)</f>
        <v>0</v>
      </c>
      <c r="BG654" s="140">
        <f>IF(N654="zákl. přenesená",J654,0)</f>
        <v>0</v>
      </c>
      <c r="BH654" s="140">
        <f>IF(N654="sníž. přenesená",J654,0)</f>
        <v>0</v>
      </c>
      <c r="BI654" s="140">
        <f>IF(N654="nulová",J654,0)</f>
        <v>0</v>
      </c>
      <c r="BJ654" s="18" t="s">
        <v>80</v>
      </c>
      <c r="BK654" s="140">
        <f>ROUND(I654*H654,2)</f>
        <v>0</v>
      </c>
      <c r="BL654" s="18" t="s">
        <v>260</v>
      </c>
      <c r="BM654" s="139" t="s">
        <v>1041</v>
      </c>
    </row>
    <row r="655" spans="2:47" s="1" customFormat="1" ht="38.4">
      <c r="B655" s="33"/>
      <c r="D655" s="141" t="s">
        <v>151</v>
      </c>
      <c r="F655" s="142" t="s">
        <v>1042</v>
      </c>
      <c r="I655" s="143"/>
      <c r="L655" s="33"/>
      <c r="M655" s="144"/>
      <c r="T655" s="54"/>
      <c r="AT655" s="18" t="s">
        <v>151</v>
      </c>
      <c r="AU655" s="18" t="s">
        <v>82</v>
      </c>
    </row>
    <row r="656" spans="2:51" s="12" customFormat="1" ht="10.2">
      <c r="B656" s="147"/>
      <c r="D656" s="141" t="s">
        <v>155</v>
      </c>
      <c r="E656" s="148" t="s">
        <v>19</v>
      </c>
      <c r="F656" s="149" t="s">
        <v>1043</v>
      </c>
      <c r="H656" s="150">
        <v>11.25</v>
      </c>
      <c r="I656" s="151"/>
      <c r="L656" s="147"/>
      <c r="M656" s="152"/>
      <c r="T656" s="153"/>
      <c r="AT656" s="148" t="s">
        <v>155</v>
      </c>
      <c r="AU656" s="148" t="s">
        <v>82</v>
      </c>
      <c r="AV656" s="12" t="s">
        <v>82</v>
      </c>
      <c r="AW656" s="12" t="s">
        <v>33</v>
      </c>
      <c r="AX656" s="12" t="s">
        <v>80</v>
      </c>
      <c r="AY656" s="148" t="s">
        <v>141</v>
      </c>
    </row>
    <row r="657" spans="2:65" s="1" customFormat="1" ht="37.8" customHeight="1">
      <c r="B657" s="33"/>
      <c r="C657" s="128" t="s">
        <v>1044</v>
      </c>
      <c r="D657" s="128" t="s">
        <v>144</v>
      </c>
      <c r="E657" s="129" t="s">
        <v>1045</v>
      </c>
      <c r="F657" s="130" t="s">
        <v>1046</v>
      </c>
      <c r="G657" s="131" t="s">
        <v>147</v>
      </c>
      <c r="H657" s="132">
        <v>18.77</v>
      </c>
      <c r="I657" s="133"/>
      <c r="J657" s="134">
        <f>ROUND(I657*H657,2)</f>
        <v>0</v>
      </c>
      <c r="K657" s="130" t="s">
        <v>19</v>
      </c>
      <c r="L657" s="33"/>
      <c r="M657" s="135" t="s">
        <v>19</v>
      </c>
      <c r="N657" s="136" t="s">
        <v>43</v>
      </c>
      <c r="P657" s="137">
        <f>O657*H657</f>
        <v>0</v>
      </c>
      <c r="Q657" s="137">
        <v>0.0165</v>
      </c>
      <c r="R657" s="137">
        <f>Q657*H657</f>
        <v>0.309705</v>
      </c>
      <c r="S657" s="137">
        <v>0</v>
      </c>
      <c r="T657" s="138">
        <f>S657*H657</f>
        <v>0</v>
      </c>
      <c r="AR657" s="139" t="s">
        <v>260</v>
      </c>
      <c r="AT657" s="139" t="s">
        <v>144</v>
      </c>
      <c r="AU657" s="139" t="s">
        <v>82</v>
      </c>
      <c r="AY657" s="18" t="s">
        <v>141</v>
      </c>
      <c r="BE657" s="140">
        <f>IF(N657="základní",J657,0)</f>
        <v>0</v>
      </c>
      <c r="BF657" s="140">
        <f>IF(N657="snížená",J657,0)</f>
        <v>0</v>
      </c>
      <c r="BG657" s="140">
        <f>IF(N657="zákl. přenesená",J657,0)</f>
        <v>0</v>
      </c>
      <c r="BH657" s="140">
        <f>IF(N657="sníž. přenesená",J657,0)</f>
        <v>0</v>
      </c>
      <c r="BI657" s="140">
        <f>IF(N657="nulová",J657,0)</f>
        <v>0</v>
      </c>
      <c r="BJ657" s="18" t="s">
        <v>80</v>
      </c>
      <c r="BK657" s="140">
        <f>ROUND(I657*H657,2)</f>
        <v>0</v>
      </c>
      <c r="BL657" s="18" t="s">
        <v>260</v>
      </c>
      <c r="BM657" s="139" t="s">
        <v>1047</v>
      </c>
    </row>
    <row r="658" spans="2:47" s="1" customFormat="1" ht="48">
      <c r="B658" s="33"/>
      <c r="D658" s="141" t="s">
        <v>151</v>
      </c>
      <c r="F658" s="142" t="s">
        <v>1048</v>
      </c>
      <c r="I658" s="143"/>
      <c r="L658" s="33"/>
      <c r="M658" s="144"/>
      <c r="T658" s="54"/>
      <c r="AT658" s="18" t="s">
        <v>151</v>
      </c>
      <c r="AU658" s="18" t="s">
        <v>82</v>
      </c>
    </row>
    <row r="659" spans="2:51" s="12" customFormat="1" ht="10.2">
      <c r="B659" s="147"/>
      <c r="D659" s="141" t="s">
        <v>155</v>
      </c>
      <c r="E659" s="148" t="s">
        <v>19</v>
      </c>
      <c r="F659" s="149" t="s">
        <v>1049</v>
      </c>
      <c r="H659" s="150">
        <v>18.77</v>
      </c>
      <c r="I659" s="151"/>
      <c r="L659" s="147"/>
      <c r="M659" s="152"/>
      <c r="T659" s="153"/>
      <c r="AT659" s="148" t="s">
        <v>155</v>
      </c>
      <c r="AU659" s="148" t="s">
        <v>82</v>
      </c>
      <c r="AV659" s="12" t="s">
        <v>82</v>
      </c>
      <c r="AW659" s="12" t="s">
        <v>33</v>
      </c>
      <c r="AX659" s="12" t="s">
        <v>80</v>
      </c>
      <c r="AY659" s="148" t="s">
        <v>141</v>
      </c>
    </row>
    <row r="660" spans="2:65" s="1" customFormat="1" ht="16.5" customHeight="1">
      <c r="B660" s="33"/>
      <c r="C660" s="128" t="s">
        <v>1050</v>
      </c>
      <c r="D660" s="128" t="s">
        <v>144</v>
      </c>
      <c r="E660" s="129" t="s">
        <v>1051</v>
      </c>
      <c r="F660" s="130" t="s">
        <v>1052</v>
      </c>
      <c r="G660" s="131" t="s">
        <v>147</v>
      </c>
      <c r="H660" s="132">
        <v>30.06</v>
      </c>
      <c r="I660" s="133"/>
      <c r="J660" s="134">
        <f>ROUND(I660*H660,2)</f>
        <v>0</v>
      </c>
      <c r="K660" s="130" t="s">
        <v>148</v>
      </c>
      <c r="L660" s="33"/>
      <c r="M660" s="135" t="s">
        <v>19</v>
      </c>
      <c r="N660" s="136" t="s">
        <v>43</v>
      </c>
      <c r="P660" s="137">
        <f>O660*H660</f>
        <v>0</v>
      </c>
      <c r="Q660" s="137">
        <v>0.0122</v>
      </c>
      <c r="R660" s="137">
        <f>Q660*H660</f>
        <v>0.366732</v>
      </c>
      <c r="S660" s="137">
        <v>0</v>
      </c>
      <c r="T660" s="138">
        <f>S660*H660</f>
        <v>0</v>
      </c>
      <c r="AR660" s="139" t="s">
        <v>260</v>
      </c>
      <c r="AT660" s="139" t="s">
        <v>144</v>
      </c>
      <c r="AU660" s="139" t="s">
        <v>82</v>
      </c>
      <c r="AY660" s="18" t="s">
        <v>141</v>
      </c>
      <c r="BE660" s="140">
        <f>IF(N660="základní",J660,0)</f>
        <v>0</v>
      </c>
      <c r="BF660" s="140">
        <f>IF(N660="snížená",J660,0)</f>
        <v>0</v>
      </c>
      <c r="BG660" s="140">
        <f>IF(N660="zákl. přenesená",J660,0)</f>
        <v>0</v>
      </c>
      <c r="BH660" s="140">
        <f>IF(N660="sníž. přenesená",J660,0)</f>
        <v>0</v>
      </c>
      <c r="BI660" s="140">
        <f>IF(N660="nulová",J660,0)</f>
        <v>0</v>
      </c>
      <c r="BJ660" s="18" t="s">
        <v>80</v>
      </c>
      <c r="BK660" s="140">
        <f>ROUND(I660*H660,2)</f>
        <v>0</v>
      </c>
      <c r="BL660" s="18" t="s">
        <v>260</v>
      </c>
      <c r="BM660" s="139" t="s">
        <v>1053</v>
      </c>
    </row>
    <row r="661" spans="2:47" s="1" customFormat="1" ht="19.2">
      <c r="B661" s="33"/>
      <c r="D661" s="141" t="s">
        <v>151</v>
      </c>
      <c r="F661" s="142" t="s">
        <v>1054</v>
      </c>
      <c r="I661" s="143"/>
      <c r="L661" s="33"/>
      <c r="M661" s="144"/>
      <c r="T661" s="54"/>
      <c r="AT661" s="18" t="s">
        <v>151</v>
      </c>
      <c r="AU661" s="18" t="s">
        <v>82</v>
      </c>
    </row>
    <row r="662" spans="2:47" s="1" customFormat="1" ht="10.2">
      <c r="B662" s="33"/>
      <c r="D662" s="145" t="s">
        <v>153</v>
      </c>
      <c r="F662" s="146" t="s">
        <v>1055</v>
      </c>
      <c r="I662" s="143"/>
      <c r="L662" s="33"/>
      <c r="M662" s="144"/>
      <c r="T662" s="54"/>
      <c r="AT662" s="18" t="s">
        <v>153</v>
      </c>
      <c r="AU662" s="18" t="s">
        <v>82</v>
      </c>
    </row>
    <row r="663" spans="2:51" s="12" customFormat="1" ht="10.2">
      <c r="B663" s="147"/>
      <c r="D663" s="141" t="s">
        <v>155</v>
      </c>
      <c r="E663" s="148" t="s">
        <v>19</v>
      </c>
      <c r="F663" s="149" t="s">
        <v>1056</v>
      </c>
      <c r="H663" s="150">
        <v>30.06</v>
      </c>
      <c r="I663" s="151"/>
      <c r="L663" s="147"/>
      <c r="M663" s="152"/>
      <c r="T663" s="153"/>
      <c r="AT663" s="148" t="s">
        <v>155</v>
      </c>
      <c r="AU663" s="148" t="s">
        <v>82</v>
      </c>
      <c r="AV663" s="12" t="s">
        <v>82</v>
      </c>
      <c r="AW663" s="12" t="s">
        <v>33</v>
      </c>
      <c r="AX663" s="12" t="s">
        <v>80</v>
      </c>
      <c r="AY663" s="148" t="s">
        <v>141</v>
      </c>
    </row>
    <row r="664" spans="2:65" s="1" customFormat="1" ht="16.5" customHeight="1">
      <c r="B664" s="33"/>
      <c r="C664" s="128" t="s">
        <v>1057</v>
      </c>
      <c r="D664" s="128" t="s">
        <v>144</v>
      </c>
      <c r="E664" s="129" t="s">
        <v>1058</v>
      </c>
      <c r="F664" s="130" t="s">
        <v>1059</v>
      </c>
      <c r="G664" s="131" t="s">
        <v>147</v>
      </c>
      <c r="H664" s="132">
        <v>30.06</v>
      </c>
      <c r="I664" s="133"/>
      <c r="J664" s="134">
        <f>ROUND(I664*H664,2)</f>
        <v>0</v>
      </c>
      <c r="K664" s="130" t="s">
        <v>148</v>
      </c>
      <c r="L664" s="33"/>
      <c r="M664" s="135" t="s">
        <v>19</v>
      </c>
      <c r="N664" s="136" t="s">
        <v>43</v>
      </c>
      <c r="P664" s="137">
        <f>O664*H664</f>
        <v>0</v>
      </c>
      <c r="Q664" s="137">
        <v>0.0001</v>
      </c>
      <c r="R664" s="137">
        <f>Q664*H664</f>
        <v>0.003006</v>
      </c>
      <c r="S664" s="137">
        <v>0</v>
      </c>
      <c r="T664" s="138">
        <f>S664*H664</f>
        <v>0</v>
      </c>
      <c r="AR664" s="139" t="s">
        <v>260</v>
      </c>
      <c r="AT664" s="139" t="s">
        <v>144</v>
      </c>
      <c r="AU664" s="139" t="s">
        <v>82</v>
      </c>
      <c r="AY664" s="18" t="s">
        <v>141</v>
      </c>
      <c r="BE664" s="140">
        <f>IF(N664="základní",J664,0)</f>
        <v>0</v>
      </c>
      <c r="BF664" s="140">
        <f>IF(N664="snížená",J664,0)</f>
        <v>0</v>
      </c>
      <c r="BG664" s="140">
        <f>IF(N664="zákl. přenesená",J664,0)</f>
        <v>0</v>
      </c>
      <c r="BH664" s="140">
        <f>IF(N664="sníž. přenesená",J664,0)</f>
        <v>0</v>
      </c>
      <c r="BI664" s="140">
        <f>IF(N664="nulová",J664,0)</f>
        <v>0</v>
      </c>
      <c r="BJ664" s="18" t="s">
        <v>80</v>
      </c>
      <c r="BK664" s="140">
        <f>ROUND(I664*H664,2)</f>
        <v>0</v>
      </c>
      <c r="BL664" s="18" t="s">
        <v>260</v>
      </c>
      <c r="BM664" s="139" t="s">
        <v>1060</v>
      </c>
    </row>
    <row r="665" spans="2:47" s="1" customFormat="1" ht="19.2">
      <c r="B665" s="33"/>
      <c r="D665" s="141" t="s">
        <v>151</v>
      </c>
      <c r="F665" s="142" t="s">
        <v>1061</v>
      </c>
      <c r="I665" s="143"/>
      <c r="L665" s="33"/>
      <c r="M665" s="144"/>
      <c r="T665" s="54"/>
      <c r="AT665" s="18" t="s">
        <v>151</v>
      </c>
      <c r="AU665" s="18" t="s">
        <v>82</v>
      </c>
    </row>
    <row r="666" spans="2:47" s="1" customFormat="1" ht="10.2">
      <c r="B666" s="33"/>
      <c r="D666" s="145" t="s">
        <v>153</v>
      </c>
      <c r="F666" s="146" t="s">
        <v>1062</v>
      </c>
      <c r="I666" s="143"/>
      <c r="L666" s="33"/>
      <c r="M666" s="144"/>
      <c r="T666" s="54"/>
      <c r="AT666" s="18" t="s">
        <v>153</v>
      </c>
      <c r="AU666" s="18" t="s">
        <v>82</v>
      </c>
    </row>
    <row r="667" spans="2:65" s="1" customFormat="1" ht="16.5" customHeight="1">
      <c r="B667" s="33"/>
      <c r="C667" s="128" t="s">
        <v>1063</v>
      </c>
      <c r="D667" s="128" t="s">
        <v>144</v>
      </c>
      <c r="E667" s="129" t="s">
        <v>1064</v>
      </c>
      <c r="F667" s="130" t="s">
        <v>1065</v>
      </c>
      <c r="G667" s="131" t="s">
        <v>147</v>
      </c>
      <c r="H667" s="132">
        <v>86.7</v>
      </c>
      <c r="I667" s="133"/>
      <c r="J667" s="134">
        <f>ROUND(I667*H667,2)</f>
        <v>0</v>
      </c>
      <c r="K667" s="130" t="s">
        <v>148</v>
      </c>
      <c r="L667" s="33"/>
      <c r="M667" s="135" t="s">
        <v>19</v>
      </c>
      <c r="N667" s="136" t="s">
        <v>43</v>
      </c>
      <c r="P667" s="137">
        <f>O667*H667</f>
        <v>0</v>
      </c>
      <c r="Q667" s="137">
        <v>0</v>
      </c>
      <c r="R667" s="137">
        <f>Q667*H667</f>
        <v>0</v>
      </c>
      <c r="S667" s="137">
        <v>0</v>
      </c>
      <c r="T667" s="138">
        <f>S667*H667</f>
        <v>0</v>
      </c>
      <c r="AR667" s="139" t="s">
        <v>260</v>
      </c>
      <c r="AT667" s="139" t="s">
        <v>144</v>
      </c>
      <c r="AU667" s="139" t="s">
        <v>82</v>
      </c>
      <c r="AY667" s="18" t="s">
        <v>141</v>
      </c>
      <c r="BE667" s="140">
        <f>IF(N667="základní",J667,0)</f>
        <v>0</v>
      </c>
      <c r="BF667" s="140">
        <f>IF(N667="snížená",J667,0)</f>
        <v>0</v>
      </c>
      <c r="BG667" s="140">
        <f>IF(N667="zákl. přenesená",J667,0)</f>
        <v>0</v>
      </c>
      <c r="BH667" s="140">
        <f>IF(N667="sníž. přenesená",J667,0)</f>
        <v>0</v>
      </c>
      <c r="BI667" s="140">
        <f>IF(N667="nulová",J667,0)</f>
        <v>0</v>
      </c>
      <c r="BJ667" s="18" t="s">
        <v>80</v>
      </c>
      <c r="BK667" s="140">
        <f>ROUND(I667*H667,2)</f>
        <v>0</v>
      </c>
      <c r="BL667" s="18" t="s">
        <v>260</v>
      </c>
      <c r="BM667" s="139" t="s">
        <v>1066</v>
      </c>
    </row>
    <row r="668" spans="2:47" s="1" customFormat="1" ht="19.2">
      <c r="B668" s="33"/>
      <c r="D668" s="141" t="s">
        <v>151</v>
      </c>
      <c r="F668" s="142" t="s">
        <v>1067</v>
      </c>
      <c r="I668" s="143"/>
      <c r="L668" s="33"/>
      <c r="M668" s="144"/>
      <c r="T668" s="54"/>
      <c r="AT668" s="18" t="s">
        <v>151</v>
      </c>
      <c r="AU668" s="18" t="s">
        <v>82</v>
      </c>
    </row>
    <row r="669" spans="2:47" s="1" customFormat="1" ht="10.2">
      <c r="B669" s="33"/>
      <c r="D669" s="145" t="s">
        <v>153</v>
      </c>
      <c r="F669" s="146" t="s">
        <v>1068</v>
      </c>
      <c r="I669" s="143"/>
      <c r="L669" s="33"/>
      <c r="M669" s="144"/>
      <c r="T669" s="54"/>
      <c r="AT669" s="18" t="s">
        <v>153</v>
      </c>
      <c r="AU669" s="18" t="s">
        <v>82</v>
      </c>
    </row>
    <row r="670" spans="2:51" s="12" customFormat="1" ht="10.2">
      <c r="B670" s="147"/>
      <c r="D670" s="141" t="s">
        <v>155</v>
      </c>
      <c r="E670" s="148" t="s">
        <v>19</v>
      </c>
      <c r="F670" s="149" t="s">
        <v>1069</v>
      </c>
      <c r="H670" s="150">
        <v>67.93</v>
      </c>
      <c r="I670" s="151"/>
      <c r="L670" s="147"/>
      <c r="M670" s="152"/>
      <c r="T670" s="153"/>
      <c r="AT670" s="148" t="s">
        <v>155</v>
      </c>
      <c r="AU670" s="148" t="s">
        <v>82</v>
      </c>
      <c r="AV670" s="12" t="s">
        <v>82</v>
      </c>
      <c r="AW670" s="12" t="s">
        <v>33</v>
      </c>
      <c r="AX670" s="12" t="s">
        <v>72</v>
      </c>
      <c r="AY670" s="148" t="s">
        <v>141</v>
      </c>
    </row>
    <row r="671" spans="2:51" s="12" customFormat="1" ht="10.2">
      <c r="B671" s="147"/>
      <c r="D671" s="141" t="s">
        <v>155</v>
      </c>
      <c r="E671" s="148" t="s">
        <v>19</v>
      </c>
      <c r="F671" s="149" t="s">
        <v>1070</v>
      </c>
      <c r="H671" s="150">
        <v>18.77</v>
      </c>
      <c r="I671" s="151"/>
      <c r="L671" s="147"/>
      <c r="M671" s="152"/>
      <c r="T671" s="153"/>
      <c r="AT671" s="148" t="s">
        <v>155</v>
      </c>
      <c r="AU671" s="148" t="s">
        <v>82</v>
      </c>
      <c r="AV671" s="12" t="s">
        <v>82</v>
      </c>
      <c r="AW671" s="12" t="s">
        <v>33</v>
      </c>
      <c r="AX671" s="12" t="s">
        <v>72</v>
      </c>
      <c r="AY671" s="148" t="s">
        <v>141</v>
      </c>
    </row>
    <row r="672" spans="2:51" s="13" customFormat="1" ht="10.2">
      <c r="B672" s="154"/>
      <c r="D672" s="141" t="s">
        <v>155</v>
      </c>
      <c r="E672" s="155" t="s">
        <v>19</v>
      </c>
      <c r="F672" s="156" t="s">
        <v>158</v>
      </c>
      <c r="H672" s="157">
        <v>86.7</v>
      </c>
      <c r="I672" s="158"/>
      <c r="L672" s="154"/>
      <c r="M672" s="159"/>
      <c r="T672" s="160"/>
      <c r="AT672" s="155" t="s">
        <v>155</v>
      </c>
      <c r="AU672" s="155" t="s">
        <v>82</v>
      </c>
      <c r="AV672" s="13" t="s">
        <v>149</v>
      </c>
      <c r="AW672" s="13" t="s">
        <v>33</v>
      </c>
      <c r="AX672" s="13" t="s">
        <v>80</v>
      </c>
      <c r="AY672" s="155" t="s">
        <v>141</v>
      </c>
    </row>
    <row r="673" spans="2:65" s="1" customFormat="1" ht="16.5" customHeight="1">
      <c r="B673" s="33"/>
      <c r="C673" s="174" t="s">
        <v>1071</v>
      </c>
      <c r="D673" s="174" t="s">
        <v>437</v>
      </c>
      <c r="E673" s="175" t="s">
        <v>1072</v>
      </c>
      <c r="F673" s="176" t="s">
        <v>1073</v>
      </c>
      <c r="G673" s="177" t="s">
        <v>147</v>
      </c>
      <c r="H673" s="178">
        <v>91.035</v>
      </c>
      <c r="I673" s="179"/>
      <c r="J673" s="180">
        <f>ROUND(I673*H673,2)</f>
        <v>0</v>
      </c>
      <c r="K673" s="176" t="s">
        <v>148</v>
      </c>
      <c r="L673" s="181"/>
      <c r="M673" s="182" t="s">
        <v>19</v>
      </c>
      <c r="N673" s="183" t="s">
        <v>43</v>
      </c>
      <c r="P673" s="137">
        <f>O673*H673</f>
        <v>0</v>
      </c>
      <c r="Q673" s="137">
        <v>0.003</v>
      </c>
      <c r="R673" s="137">
        <f>Q673*H673</f>
        <v>0.273105</v>
      </c>
      <c r="S673" s="137">
        <v>0</v>
      </c>
      <c r="T673" s="138">
        <f>S673*H673</f>
        <v>0</v>
      </c>
      <c r="AR673" s="139" t="s">
        <v>380</v>
      </c>
      <c r="AT673" s="139" t="s">
        <v>437</v>
      </c>
      <c r="AU673" s="139" t="s">
        <v>82</v>
      </c>
      <c r="AY673" s="18" t="s">
        <v>141</v>
      </c>
      <c r="BE673" s="140">
        <f>IF(N673="základní",J673,0)</f>
        <v>0</v>
      </c>
      <c r="BF673" s="140">
        <f>IF(N673="snížená",J673,0)</f>
        <v>0</v>
      </c>
      <c r="BG673" s="140">
        <f>IF(N673="zákl. přenesená",J673,0)</f>
        <v>0</v>
      </c>
      <c r="BH673" s="140">
        <f>IF(N673="sníž. přenesená",J673,0)</f>
        <v>0</v>
      </c>
      <c r="BI673" s="140">
        <f>IF(N673="nulová",J673,0)</f>
        <v>0</v>
      </c>
      <c r="BJ673" s="18" t="s">
        <v>80</v>
      </c>
      <c r="BK673" s="140">
        <f>ROUND(I673*H673,2)</f>
        <v>0</v>
      </c>
      <c r="BL673" s="18" t="s">
        <v>260</v>
      </c>
      <c r="BM673" s="139" t="s">
        <v>1074</v>
      </c>
    </row>
    <row r="674" spans="2:47" s="1" customFormat="1" ht="10.2">
      <c r="B674" s="33"/>
      <c r="D674" s="141" t="s">
        <v>151</v>
      </c>
      <c r="F674" s="142" t="s">
        <v>1073</v>
      </c>
      <c r="I674" s="143"/>
      <c r="L674" s="33"/>
      <c r="M674" s="144"/>
      <c r="T674" s="54"/>
      <c r="AT674" s="18" t="s">
        <v>151</v>
      </c>
      <c r="AU674" s="18" t="s">
        <v>82</v>
      </c>
    </row>
    <row r="675" spans="2:51" s="12" customFormat="1" ht="10.2">
      <c r="B675" s="147"/>
      <c r="D675" s="141" t="s">
        <v>155</v>
      </c>
      <c r="E675" s="148" t="s">
        <v>19</v>
      </c>
      <c r="F675" s="149" t="s">
        <v>1075</v>
      </c>
      <c r="H675" s="150">
        <v>91.035</v>
      </c>
      <c r="I675" s="151"/>
      <c r="L675" s="147"/>
      <c r="M675" s="152"/>
      <c r="T675" s="153"/>
      <c r="AT675" s="148" t="s">
        <v>155</v>
      </c>
      <c r="AU675" s="148" t="s">
        <v>82</v>
      </c>
      <c r="AV675" s="12" t="s">
        <v>82</v>
      </c>
      <c r="AW675" s="12" t="s">
        <v>33</v>
      </c>
      <c r="AX675" s="12" t="s">
        <v>80</v>
      </c>
      <c r="AY675" s="148" t="s">
        <v>141</v>
      </c>
    </row>
    <row r="676" spans="2:65" s="1" customFormat="1" ht="16.5" customHeight="1">
      <c r="B676" s="33"/>
      <c r="C676" s="128" t="s">
        <v>1076</v>
      </c>
      <c r="D676" s="128" t="s">
        <v>144</v>
      </c>
      <c r="E676" s="129" t="s">
        <v>1077</v>
      </c>
      <c r="F676" s="130" t="s">
        <v>1078</v>
      </c>
      <c r="G676" s="131" t="s">
        <v>517</v>
      </c>
      <c r="H676" s="132">
        <v>1</v>
      </c>
      <c r="I676" s="133"/>
      <c r="J676" s="134">
        <f>ROUND(I676*H676,2)</f>
        <v>0</v>
      </c>
      <c r="K676" s="130" t="s">
        <v>148</v>
      </c>
      <c r="L676" s="33"/>
      <c r="M676" s="135" t="s">
        <v>19</v>
      </c>
      <c r="N676" s="136" t="s">
        <v>43</v>
      </c>
      <c r="P676" s="137">
        <f>O676*H676</f>
        <v>0</v>
      </c>
      <c r="Q676" s="137">
        <v>5E-05</v>
      </c>
      <c r="R676" s="137">
        <f>Q676*H676</f>
        <v>5E-05</v>
      </c>
      <c r="S676" s="137">
        <v>0</v>
      </c>
      <c r="T676" s="138">
        <f>S676*H676</f>
        <v>0</v>
      </c>
      <c r="AR676" s="139" t="s">
        <v>260</v>
      </c>
      <c r="AT676" s="139" t="s">
        <v>144</v>
      </c>
      <c r="AU676" s="139" t="s">
        <v>82</v>
      </c>
      <c r="AY676" s="18" t="s">
        <v>141</v>
      </c>
      <c r="BE676" s="140">
        <f>IF(N676="základní",J676,0)</f>
        <v>0</v>
      </c>
      <c r="BF676" s="140">
        <f>IF(N676="snížená",J676,0)</f>
        <v>0</v>
      </c>
      <c r="BG676" s="140">
        <f>IF(N676="zákl. přenesená",J676,0)</f>
        <v>0</v>
      </c>
      <c r="BH676" s="140">
        <f>IF(N676="sníž. přenesená",J676,0)</f>
        <v>0</v>
      </c>
      <c r="BI676" s="140">
        <f>IF(N676="nulová",J676,0)</f>
        <v>0</v>
      </c>
      <c r="BJ676" s="18" t="s">
        <v>80</v>
      </c>
      <c r="BK676" s="140">
        <f>ROUND(I676*H676,2)</f>
        <v>0</v>
      </c>
      <c r="BL676" s="18" t="s">
        <v>260</v>
      </c>
      <c r="BM676" s="139" t="s">
        <v>1079</v>
      </c>
    </row>
    <row r="677" spans="2:47" s="1" customFormat="1" ht="19.2">
      <c r="B677" s="33"/>
      <c r="D677" s="141" t="s">
        <v>151</v>
      </c>
      <c r="F677" s="142" t="s">
        <v>1080</v>
      </c>
      <c r="I677" s="143"/>
      <c r="L677" s="33"/>
      <c r="M677" s="144"/>
      <c r="T677" s="54"/>
      <c r="AT677" s="18" t="s">
        <v>151</v>
      </c>
      <c r="AU677" s="18" t="s">
        <v>82</v>
      </c>
    </row>
    <row r="678" spans="2:47" s="1" customFormat="1" ht="10.2">
      <c r="B678" s="33"/>
      <c r="D678" s="145" t="s">
        <v>153</v>
      </c>
      <c r="F678" s="146" t="s">
        <v>1081</v>
      </c>
      <c r="I678" s="143"/>
      <c r="L678" s="33"/>
      <c r="M678" s="144"/>
      <c r="T678" s="54"/>
      <c r="AT678" s="18" t="s">
        <v>153</v>
      </c>
      <c r="AU678" s="18" t="s">
        <v>82</v>
      </c>
    </row>
    <row r="679" spans="2:51" s="12" customFormat="1" ht="10.2">
      <c r="B679" s="147"/>
      <c r="D679" s="141" t="s">
        <v>155</v>
      </c>
      <c r="E679" s="148" t="s">
        <v>19</v>
      </c>
      <c r="F679" s="149" t="s">
        <v>1082</v>
      </c>
      <c r="H679" s="150">
        <v>1</v>
      </c>
      <c r="I679" s="151"/>
      <c r="L679" s="147"/>
      <c r="M679" s="152"/>
      <c r="T679" s="153"/>
      <c r="AT679" s="148" t="s">
        <v>155</v>
      </c>
      <c r="AU679" s="148" t="s">
        <v>82</v>
      </c>
      <c r="AV679" s="12" t="s">
        <v>82</v>
      </c>
      <c r="AW679" s="12" t="s">
        <v>33</v>
      </c>
      <c r="AX679" s="12" t="s">
        <v>80</v>
      </c>
      <c r="AY679" s="148" t="s">
        <v>141</v>
      </c>
    </row>
    <row r="680" spans="2:65" s="1" customFormat="1" ht="16.5" customHeight="1">
      <c r="B680" s="33"/>
      <c r="C680" s="174" t="s">
        <v>1083</v>
      </c>
      <c r="D680" s="174" t="s">
        <v>437</v>
      </c>
      <c r="E680" s="175" t="s">
        <v>1084</v>
      </c>
      <c r="F680" s="176" t="s">
        <v>1085</v>
      </c>
      <c r="G680" s="177" t="s">
        <v>517</v>
      </c>
      <c r="H680" s="178">
        <v>1</v>
      </c>
      <c r="I680" s="179"/>
      <c r="J680" s="180">
        <f>ROUND(I680*H680,2)</f>
        <v>0</v>
      </c>
      <c r="K680" s="176" t="s">
        <v>148</v>
      </c>
      <c r="L680" s="181"/>
      <c r="M680" s="182" t="s">
        <v>19</v>
      </c>
      <c r="N680" s="183" t="s">
        <v>43</v>
      </c>
      <c r="P680" s="137">
        <f>O680*H680</f>
        <v>0</v>
      </c>
      <c r="Q680" s="137">
        <v>0.0033</v>
      </c>
      <c r="R680" s="137">
        <f>Q680*H680</f>
        <v>0.0033</v>
      </c>
      <c r="S680" s="137">
        <v>0</v>
      </c>
      <c r="T680" s="138">
        <f>S680*H680</f>
        <v>0</v>
      </c>
      <c r="AR680" s="139" t="s">
        <v>380</v>
      </c>
      <c r="AT680" s="139" t="s">
        <v>437</v>
      </c>
      <c r="AU680" s="139" t="s">
        <v>82</v>
      </c>
      <c r="AY680" s="18" t="s">
        <v>141</v>
      </c>
      <c r="BE680" s="140">
        <f>IF(N680="základní",J680,0)</f>
        <v>0</v>
      </c>
      <c r="BF680" s="140">
        <f>IF(N680="snížená",J680,0)</f>
        <v>0</v>
      </c>
      <c r="BG680" s="140">
        <f>IF(N680="zákl. přenesená",J680,0)</f>
        <v>0</v>
      </c>
      <c r="BH680" s="140">
        <f>IF(N680="sníž. přenesená",J680,0)</f>
        <v>0</v>
      </c>
      <c r="BI680" s="140">
        <f>IF(N680="nulová",J680,0)</f>
        <v>0</v>
      </c>
      <c r="BJ680" s="18" t="s">
        <v>80</v>
      </c>
      <c r="BK680" s="140">
        <f>ROUND(I680*H680,2)</f>
        <v>0</v>
      </c>
      <c r="BL680" s="18" t="s">
        <v>260</v>
      </c>
      <c r="BM680" s="139" t="s">
        <v>1086</v>
      </c>
    </row>
    <row r="681" spans="2:47" s="1" customFormat="1" ht="10.2">
      <c r="B681" s="33"/>
      <c r="D681" s="141" t="s">
        <v>151</v>
      </c>
      <c r="F681" s="142" t="s">
        <v>1085</v>
      </c>
      <c r="I681" s="143"/>
      <c r="L681" s="33"/>
      <c r="M681" s="144"/>
      <c r="T681" s="54"/>
      <c r="AT681" s="18" t="s">
        <v>151</v>
      </c>
      <c r="AU681" s="18" t="s">
        <v>82</v>
      </c>
    </row>
    <row r="682" spans="2:65" s="1" customFormat="1" ht="16.5" customHeight="1">
      <c r="B682" s="33"/>
      <c r="C682" s="128" t="s">
        <v>1087</v>
      </c>
      <c r="D682" s="128" t="s">
        <v>144</v>
      </c>
      <c r="E682" s="129" t="s">
        <v>1088</v>
      </c>
      <c r="F682" s="130" t="s">
        <v>1089</v>
      </c>
      <c r="G682" s="131" t="s">
        <v>517</v>
      </c>
      <c r="H682" s="132">
        <v>1</v>
      </c>
      <c r="I682" s="133"/>
      <c r="J682" s="134">
        <f>ROUND(I682*H682,2)</f>
        <v>0</v>
      </c>
      <c r="K682" s="130" t="s">
        <v>148</v>
      </c>
      <c r="L682" s="33"/>
      <c r="M682" s="135" t="s">
        <v>19</v>
      </c>
      <c r="N682" s="136" t="s">
        <v>43</v>
      </c>
      <c r="P682" s="137">
        <f>O682*H682</f>
        <v>0</v>
      </c>
      <c r="Q682" s="137">
        <v>1E-05</v>
      </c>
      <c r="R682" s="137">
        <f>Q682*H682</f>
        <v>1E-05</v>
      </c>
      <c r="S682" s="137">
        <v>0</v>
      </c>
      <c r="T682" s="138">
        <f>S682*H682</f>
        <v>0</v>
      </c>
      <c r="AR682" s="139" t="s">
        <v>260</v>
      </c>
      <c r="AT682" s="139" t="s">
        <v>144</v>
      </c>
      <c r="AU682" s="139" t="s">
        <v>82</v>
      </c>
      <c r="AY682" s="18" t="s">
        <v>141</v>
      </c>
      <c r="BE682" s="140">
        <f>IF(N682="základní",J682,0)</f>
        <v>0</v>
      </c>
      <c r="BF682" s="140">
        <f>IF(N682="snížená",J682,0)</f>
        <v>0</v>
      </c>
      <c r="BG682" s="140">
        <f>IF(N682="zákl. přenesená",J682,0)</f>
        <v>0</v>
      </c>
      <c r="BH682" s="140">
        <f>IF(N682="sníž. přenesená",J682,0)</f>
        <v>0</v>
      </c>
      <c r="BI682" s="140">
        <f>IF(N682="nulová",J682,0)</f>
        <v>0</v>
      </c>
      <c r="BJ682" s="18" t="s">
        <v>80</v>
      </c>
      <c r="BK682" s="140">
        <f>ROUND(I682*H682,2)</f>
        <v>0</v>
      </c>
      <c r="BL682" s="18" t="s">
        <v>260</v>
      </c>
      <c r="BM682" s="139" t="s">
        <v>1090</v>
      </c>
    </row>
    <row r="683" spans="2:47" s="1" customFormat="1" ht="10.2">
      <c r="B683" s="33"/>
      <c r="D683" s="141" t="s">
        <v>151</v>
      </c>
      <c r="F683" s="142" t="s">
        <v>1091</v>
      </c>
      <c r="I683" s="143"/>
      <c r="L683" s="33"/>
      <c r="M683" s="144"/>
      <c r="T683" s="54"/>
      <c r="AT683" s="18" t="s">
        <v>151</v>
      </c>
      <c r="AU683" s="18" t="s">
        <v>82</v>
      </c>
    </row>
    <row r="684" spans="2:47" s="1" customFormat="1" ht="10.2">
      <c r="B684" s="33"/>
      <c r="D684" s="145" t="s">
        <v>153</v>
      </c>
      <c r="F684" s="146" t="s">
        <v>1092</v>
      </c>
      <c r="I684" s="143"/>
      <c r="L684" s="33"/>
      <c r="M684" s="144"/>
      <c r="T684" s="54"/>
      <c r="AT684" s="18" t="s">
        <v>153</v>
      </c>
      <c r="AU684" s="18" t="s">
        <v>82</v>
      </c>
    </row>
    <row r="685" spans="2:51" s="12" customFormat="1" ht="10.2">
      <c r="B685" s="147"/>
      <c r="D685" s="141" t="s">
        <v>155</v>
      </c>
      <c r="E685" s="148" t="s">
        <v>19</v>
      </c>
      <c r="F685" s="149" t="s">
        <v>1093</v>
      </c>
      <c r="H685" s="150">
        <v>1</v>
      </c>
      <c r="I685" s="151"/>
      <c r="L685" s="147"/>
      <c r="M685" s="152"/>
      <c r="T685" s="153"/>
      <c r="AT685" s="148" t="s">
        <v>155</v>
      </c>
      <c r="AU685" s="148" t="s">
        <v>82</v>
      </c>
      <c r="AV685" s="12" t="s">
        <v>82</v>
      </c>
      <c r="AW685" s="12" t="s">
        <v>33</v>
      </c>
      <c r="AX685" s="12" t="s">
        <v>80</v>
      </c>
      <c r="AY685" s="148" t="s">
        <v>141</v>
      </c>
    </row>
    <row r="686" spans="2:65" s="1" customFormat="1" ht="16.5" customHeight="1">
      <c r="B686" s="33"/>
      <c r="C686" s="174" t="s">
        <v>1094</v>
      </c>
      <c r="D686" s="174" t="s">
        <v>437</v>
      </c>
      <c r="E686" s="175" t="s">
        <v>1095</v>
      </c>
      <c r="F686" s="176" t="s">
        <v>1096</v>
      </c>
      <c r="G686" s="177" t="s">
        <v>517</v>
      </c>
      <c r="H686" s="178">
        <v>1</v>
      </c>
      <c r="I686" s="179"/>
      <c r="J686" s="180">
        <f>ROUND(I686*H686,2)</f>
        <v>0</v>
      </c>
      <c r="K686" s="176" t="s">
        <v>148</v>
      </c>
      <c r="L686" s="181"/>
      <c r="M686" s="182" t="s">
        <v>19</v>
      </c>
      <c r="N686" s="183" t="s">
        <v>43</v>
      </c>
      <c r="P686" s="137">
        <f>O686*H686</f>
        <v>0</v>
      </c>
      <c r="Q686" s="137">
        <v>0.0025</v>
      </c>
      <c r="R686" s="137">
        <f>Q686*H686</f>
        <v>0.0025</v>
      </c>
      <c r="S686" s="137">
        <v>0</v>
      </c>
      <c r="T686" s="138">
        <f>S686*H686</f>
        <v>0</v>
      </c>
      <c r="AR686" s="139" t="s">
        <v>380</v>
      </c>
      <c r="AT686" s="139" t="s">
        <v>437</v>
      </c>
      <c r="AU686" s="139" t="s">
        <v>82</v>
      </c>
      <c r="AY686" s="18" t="s">
        <v>141</v>
      </c>
      <c r="BE686" s="140">
        <f>IF(N686="základní",J686,0)</f>
        <v>0</v>
      </c>
      <c r="BF686" s="140">
        <f>IF(N686="snížená",J686,0)</f>
        <v>0</v>
      </c>
      <c r="BG686" s="140">
        <f>IF(N686="zákl. přenesená",J686,0)</f>
        <v>0</v>
      </c>
      <c r="BH686" s="140">
        <f>IF(N686="sníž. přenesená",J686,0)</f>
        <v>0</v>
      </c>
      <c r="BI686" s="140">
        <f>IF(N686="nulová",J686,0)</f>
        <v>0</v>
      </c>
      <c r="BJ686" s="18" t="s">
        <v>80</v>
      </c>
      <c r="BK686" s="140">
        <f>ROUND(I686*H686,2)</f>
        <v>0</v>
      </c>
      <c r="BL686" s="18" t="s">
        <v>260</v>
      </c>
      <c r="BM686" s="139" t="s">
        <v>1097</v>
      </c>
    </row>
    <row r="687" spans="2:47" s="1" customFormat="1" ht="10.2">
      <c r="B687" s="33"/>
      <c r="D687" s="141" t="s">
        <v>151</v>
      </c>
      <c r="F687" s="142" t="s">
        <v>1096</v>
      </c>
      <c r="I687" s="143"/>
      <c r="L687" s="33"/>
      <c r="M687" s="144"/>
      <c r="T687" s="54"/>
      <c r="AT687" s="18" t="s">
        <v>151</v>
      </c>
      <c r="AU687" s="18" t="s">
        <v>82</v>
      </c>
    </row>
    <row r="688" spans="2:65" s="1" customFormat="1" ht="16.5" customHeight="1">
      <c r="B688" s="33"/>
      <c r="C688" s="128" t="s">
        <v>1098</v>
      </c>
      <c r="D688" s="128" t="s">
        <v>144</v>
      </c>
      <c r="E688" s="129" t="s">
        <v>1099</v>
      </c>
      <c r="F688" s="130" t="s">
        <v>1100</v>
      </c>
      <c r="G688" s="131" t="s">
        <v>517</v>
      </c>
      <c r="H688" s="132">
        <v>3</v>
      </c>
      <c r="I688" s="133"/>
      <c r="J688" s="134">
        <f>ROUND(I688*H688,2)</f>
        <v>0</v>
      </c>
      <c r="K688" s="130" t="s">
        <v>148</v>
      </c>
      <c r="L688" s="33"/>
      <c r="M688" s="135" t="s">
        <v>19</v>
      </c>
      <c r="N688" s="136" t="s">
        <v>43</v>
      </c>
      <c r="P688" s="137">
        <f>O688*H688</f>
        <v>0</v>
      </c>
      <c r="Q688" s="137">
        <v>0.00022</v>
      </c>
      <c r="R688" s="137">
        <f>Q688*H688</f>
        <v>0.00066</v>
      </c>
      <c r="S688" s="137">
        <v>0</v>
      </c>
      <c r="T688" s="138">
        <f>S688*H688</f>
        <v>0</v>
      </c>
      <c r="AR688" s="139" t="s">
        <v>260</v>
      </c>
      <c r="AT688" s="139" t="s">
        <v>144</v>
      </c>
      <c r="AU688" s="139" t="s">
        <v>82</v>
      </c>
      <c r="AY688" s="18" t="s">
        <v>141</v>
      </c>
      <c r="BE688" s="140">
        <f>IF(N688="základní",J688,0)</f>
        <v>0</v>
      </c>
      <c r="BF688" s="140">
        <f>IF(N688="snížená",J688,0)</f>
        <v>0</v>
      </c>
      <c r="BG688" s="140">
        <f>IF(N688="zákl. přenesená",J688,0)</f>
        <v>0</v>
      </c>
      <c r="BH688" s="140">
        <f>IF(N688="sníž. přenesená",J688,0)</f>
        <v>0</v>
      </c>
      <c r="BI688" s="140">
        <f>IF(N688="nulová",J688,0)</f>
        <v>0</v>
      </c>
      <c r="BJ688" s="18" t="s">
        <v>80</v>
      </c>
      <c r="BK688" s="140">
        <f>ROUND(I688*H688,2)</f>
        <v>0</v>
      </c>
      <c r="BL688" s="18" t="s">
        <v>260</v>
      </c>
      <c r="BM688" s="139" t="s">
        <v>1101</v>
      </c>
    </row>
    <row r="689" spans="2:47" s="1" customFormat="1" ht="10.2">
      <c r="B689" s="33"/>
      <c r="D689" s="141" t="s">
        <v>151</v>
      </c>
      <c r="F689" s="142" t="s">
        <v>1102</v>
      </c>
      <c r="I689" s="143"/>
      <c r="L689" s="33"/>
      <c r="M689" s="144"/>
      <c r="T689" s="54"/>
      <c r="AT689" s="18" t="s">
        <v>151</v>
      </c>
      <c r="AU689" s="18" t="s">
        <v>82</v>
      </c>
    </row>
    <row r="690" spans="2:47" s="1" customFormat="1" ht="10.2">
      <c r="B690" s="33"/>
      <c r="D690" s="145" t="s">
        <v>153</v>
      </c>
      <c r="F690" s="146" t="s">
        <v>1103</v>
      </c>
      <c r="I690" s="143"/>
      <c r="L690" s="33"/>
      <c r="M690" s="144"/>
      <c r="T690" s="54"/>
      <c r="AT690" s="18" t="s">
        <v>153</v>
      </c>
      <c r="AU690" s="18" t="s">
        <v>82</v>
      </c>
    </row>
    <row r="691" spans="2:65" s="1" customFormat="1" ht="21.75" customHeight="1">
      <c r="B691" s="33"/>
      <c r="C691" s="174" t="s">
        <v>1104</v>
      </c>
      <c r="D691" s="174" t="s">
        <v>437</v>
      </c>
      <c r="E691" s="175" t="s">
        <v>1105</v>
      </c>
      <c r="F691" s="176" t="s">
        <v>1106</v>
      </c>
      <c r="G691" s="177" t="s">
        <v>517</v>
      </c>
      <c r="H691" s="178">
        <v>3</v>
      </c>
      <c r="I691" s="179"/>
      <c r="J691" s="180">
        <f>ROUND(I691*H691,2)</f>
        <v>0</v>
      </c>
      <c r="K691" s="176" t="s">
        <v>148</v>
      </c>
      <c r="L691" s="181"/>
      <c r="M691" s="182" t="s">
        <v>19</v>
      </c>
      <c r="N691" s="183" t="s">
        <v>43</v>
      </c>
      <c r="P691" s="137">
        <f>O691*H691</f>
        <v>0</v>
      </c>
      <c r="Q691" s="137">
        <v>0.01521</v>
      </c>
      <c r="R691" s="137">
        <f>Q691*H691</f>
        <v>0.04563</v>
      </c>
      <c r="S691" s="137">
        <v>0</v>
      </c>
      <c r="T691" s="138">
        <f>S691*H691</f>
        <v>0</v>
      </c>
      <c r="AR691" s="139" t="s">
        <v>380</v>
      </c>
      <c r="AT691" s="139" t="s">
        <v>437</v>
      </c>
      <c r="AU691" s="139" t="s">
        <v>82</v>
      </c>
      <c r="AY691" s="18" t="s">
        <v>141</v>
      </c>
      <c r="BE691" s="140">
        <f>IF(N691="základní",J691,0)</f>
        <v>0</v>
      </c>
      <c r="BF691" s="140">
        <f>IF(N691="snížená",J691,0)</f>
        <v>0</v>
      </c>
      <c r="BG691" s="140">
        <f>IF(N691="zákl. přenesená",J691,0)</f>
        <v>0</v>
      </c>
      <c r="BH691" s="140">
        <f>IF(N691="sníž. přenesená",J691,0)</f>
        <v>0</v>
      </c>
      <c r="BI691" s="140">
        <f>IF(N691="nulová",J691,0)</f>
        <v>0</v>
      </c>
      <c r="BJ691" s="18" t="s">
        <v>80</v>
      </c>
      <c r="BK691" s="140">
        <f>ROUND(I691*H691,2)</f>
        <v>0</v>
      </c>
      <c r="BL691" s="18" t="s">
        <v>260</v>
      </c>
      <c r="BM691" s="139" t="s">
        <v>1107</v>
      </c>
    </row>
    <row r="692" spans="2:47" s="1" customFormat="1" ht="10.2">
      <c r="B692" s="33"/>
      <c r="D692" s="141" t="s">
        <v>151</v>
      </c>
      <c r="F692" s="142" t="s">
        <v>1106</v>
      </c>
      <c r="I692" s="143"/>
      <c r="L692" s="33"/>
      <c r="M692" s="144"/>
      <c r="T692" s="54"/>
      <c r="AT692" s="18" t="s">
        <v>151</v>
      </c>
      <c r="AU692" s="18" t="s">
        <v>82</v>
      </c>
    </row>
    <row r="693" spans="2:51" s="12" customFormat="1" ht="10.2">
      <c r="B693" s="147"/>
      <c r="D693" s="141" t="s">
        <v>155</v>
      </c>
      <c r="E693" s="148" t="s">
        <v>19</v>
      </c>
      <c r="F693" s="149" t="s">
        <v>1108</v>
      </c>
      <c r="H693" s="150">
        <v>3</v>
      </c>
      <c r="I693" s="151"/>
      <c r="L693" s="147"/>
      <c r="M693" s="152"/>
      <c r="T693" s="153"/>
      <c r="AT693" s="148" t="s">
        <v>155</v>
      </c>
      <c r="AU693" s="148" t="s">
        <v>82</v>
      </c>
      <c r="AV693" s="12" t="s">
        <v>82</v>
      </c>
      <c r="AW693" s="12" t="s">
        <v>33</v>
      </c>
      <c r="AX693" s="12" t="s">
        <v>80</v>
      </c>
      <c r="AY693" s="148" t="s">
        <v>141</v>
      </c>
    </row>
    <row r="694" spans="2:65" s="1" customFormat="1" ht="24.15" customHeight="1">
      <c r="B694" s="33"/>
      <c r="C694" s="128" t="s">
        <v>1109</v>
      </c>
      <c r="D694" s="128" t="s">
        <v>144</v>
      </c>
      <c r="E694" s="129" t="s">
        <v>1110</v>
      </c>
      <c r="F694" s="130" t="s">
        <v>1111</v>
      </c>
      <c r="G694" s="131" t="s">
        <v>180</v>
      </c>
      <c r="H694" s="132">
        <v>4.855</v>
      </c>
      <c r="I694" s="133"/>
      <c r="J694" s="134">
        <f>ROUND(I694*H694,2)</f>
        <v>0</v>
      </c>
      <c r="K694" s="130" t="s">
        <v>148</v>
      </c>
      <c r="L694" s="33"/>
      <c r="M694" s="135" t="s">
        <v>19</v>
      </c>
      <c r="N694" s="136" t="s">
        <v>43</v>
      </c>
      <c r="P694" s="137">
        <f>O694*H694</f>
        <v>0</v>
      </c>
      <c r="Q694" s="137">
        <v>0</v>
      </c>
      <c r="R694" s="137">
        <f>Q694*H694</f>
        <v>0</v>
      </c>
      <c r="S694" s="137">
        <v>0</v>
      </c>
      <c r="T694" s="138">
        <f>S694*H694</f>
        <v>0</v>
      </c>
      <c r="AR694" s="139" t="s">
        <v>260</v>
      </c>
      <c r="AT694" s="139" t="s">
        <v>144</v>
      </c>
      <c r="AU694" s="139" t="s">
        <v>82</v>
      </c>
      <c r="AY694" s="18" t="s">
        <v>141</v>
      </c>
      <c r="BE694" s="140">
        <f>IF(N694="základní",J694,0)</f>
        <v>0</v>
      </c>
      <c r="BF694" s="140">
        <f>IF(N694="snížená",J694,0)</f>
        <v>0</v>
      </c>
      <c r="BG694" s="140">
        <f>IF(N694="zákl. přenesená",J694,0)</f>
        <v>0</v>
      </c>
      <c r="BH694" s="140">
        <f>IF(N694="sníž. přenesená",J694,0)</f>
        <v>0</v>
      </c>
      <c r="BI694" s="140">
        <f>IF(N694="nulová",J694,0)</f>
        <v>0</v>
      </c>
      <c r="BJ694" s="18" t="s">
        <v>80</v>
      </c>
      <c r="BK694" s="140">
        <f>ROUND(I694*H694,2)</f>
        <v>0</v>
      </c>
      <c r="BL694" s="18" t="s">
        <v>260</v>
      </c>
      <c r="BM694" s="139" t="s">
        <v>1112</v>
      </c>
    </row>
    <row r="695" spans="2:47" s="1" customFormat="1" ht="28.8">
      <c r="B695" s="33"/>
      <c r="D695" s="141" t="s">
        <v>151</v>
      </c>
      <c r="F695" s="142" t="s">
        <v>1113</v>
      </c>
      <c r="I695" s="143"/>
      <c r="L695" s="33"/>
      <c r="M695" s="144"/>
      <c r="T695" s="54"/>
      <c r="AT695" s="18" t="s">
        <v>151</v>
      </c>
      <c r="AU695" s="18" t="s">
        <v>82</v>
      </c>
    </row>
    <row r="696" spans="2:47" s="1" customFormat="1" ht="10.2">
      <c r="B696" s="33"/>
      <c r="D696" s="145" t="s">
        <v>153</v>
      </c>
      <c r="F696" s="146" t="s">
        <v>1114</v>
      </c>
      <c r="I696" s="143"/>
      <c r="L696" s="33"/>
      <c r="M696" s="144"/>
      <c r="T696" s="54"/>
      <c r="AT696" s="18" t="s">
        <v>153</v>
      </c>
      <c r="AU696" s="18" t="s">
        <v>82</v>
      </c>
    </row>
    <row r="697" spans="2:63" s="11" customFormat="1" ht="22.8" customHeight="1">
      <c r="B697" s="116"/>
      <c r="D697" s="117" t="s">
        <v>71</v>
      </c>
      <c r="E697" s="126" t="s">
        <v>1115</v>
      </c>
      <c r="F697" s="126" t="s">
        <v>1116</v>
      </c>
      <c r="I697" s="119"/>
      <c r="J697" s="127">
        <f>BK697</f>
        <v>0</v>
      </c>
      <c r="L697" s="116"/>
      <c r="M697" s="121"/>
      <c r="P697" s="122">
        <f>SUM(P698:P731)</f>
        <v>0</v>
      </c>
      <c r="R697" s="122">
        <f>SUM(R698:R731)</f>
        <v>0.11820040000000001</v>
      </c>
      <c r="T697" s="123">
        <f>SUM(T698:T731)</f>
        <v>0</v>
      </c>
      <c r="AR697" s="117" t="s">
        <v>82</v>
      </c>
      <c r="AT697" s="124" t="s">
        <v>71</v>
      </c>
      <c r="AU697" s="124" t="s">
        <v>80</v>
      </c>
      <c r="AY697" s="117" t="s">
        <v>141</v>
      </c>
      <c r="BK697" s="125">
        <f>SUM(BK698:BK731)</f>
        <v>0</v>
      </c>
    </row>
    <row r="698" spans="2:65" s="1" customFormat="1" ht="16.5" customHeight="1">
      <c r="B698" s="33"/>
      <c r="C698" s="128" t="s">
        <v>1117</v>
      </c>
      <c r="D698" s="128" t="s">
        <v>144</v>
      </c>
      <c r="E698" s="129" t="s">
        <v>1118</v>
      </c>
      <c r="F698" s="130" t="s">
        <v>1119</v>
      </c>
      <c r="G698" s="131" t="s">
        <v>445</v>
      </c>
      <c r="H698" s="132">
        <v>17.01</v>
      </c>
      <c r="I698" s="133"/>
      <c r="J698" s="134">
        <f>ROUND(I698*H698,2)</f>
        <v>0</v>
      </c>
      <c r="K698" s="130" t="s">
        <v>148</v>
      </c>
      <c r="L698" s="33"/>
      <c r="M698" s="135" t="s">
        <v>19</v>
      </c>
      <c r="N698" s="136" t="s">
        <v>43</v>
      </c>
      <c r="P698" s="137">
        <f>O698*H698</f>
        <v>0</v>
      </c>
      <c r="Q698" s="137">
        <v>0.00218</v>
      </c>
      <c r="R698" s="137">
        <f>Q698*H698</f>
        <v>0.037081800000000005</v>
      </c>
      <c r="S698" s="137">
        <v>0</v>
      </c>
      <c r="T698" s="138">
        <f>S698*H698</f>
        <v>0</v>
      </c>
      <c r="AR698" s="139" t="s">
        <v>260</v>
      </c>
      <c r="AT698" s="139" t="s">
        <v>144</v>
      </c>
      <c r="AU698" s="139" t="s">
        <v>82</v>
      </c>
      <c r="AY698" s="18" t="s">
        <v>141</v>
      </c>
      <c r="BE698" s="140">
        <f>IF(N698="základní",J698,0)</f>
        <v>0</v>
      </c>
      <c r="BF698" s="140">
        <f>IF(N698="snížená",J698,0)</f>
        <v>0</v>
      </c>
      <c r="BG698" s="140">
        <f>IF(N698="zákl. přenesená",J698,0)</f>
        <v>0</v>
      </c>
      <c r="BH698" s="140">
        <f>IF(N698="sníž. přenesená",J698,0)</f>
        <v>0</v>
      </c>
      <c r="BI698" s="140">
        <f>IF(N698="nulová",J698,0)</f>
        <v>0</v>
      </c>
      <c r="BJ698" s="18" t="s">
        <v>80</v>
      </c>
      <c r="BK698" s="140">
        <f>ROUND(I698*H698,2)</f>
        <v>0</v>
      </c>
      <c r="BL698" s="18" t="s">
        <v>260</v>
      </c>
      <c r="BM698" s="139" t="s">
        <v>1120</v>
      </c>
    </row>
    <row r="699" spans="2:47" s="1" customFormat="1" ht="10.2">
      <c r="B699" s="33"/>
      <c r="D699" s="141" t="s">
        <v>151</v>
      </c>
      <c r="F699" s="142" t="s">
        <v>1121</v>
      </c>
      <c r="I699" s="143"/>
      <c r="L699" s="33"/>
      <c r="M699" s="144"/>
      <c r="T699" s="54"/>
      <c r="AT699" s="18" t="s">
        <v>151</v>
      </c>
      <c r="AU699" s="18" t="s">
        <v>82</v>
      </c>
    </row>
    <row r="700" spans="2:47" s="1" customFormat="1" ht="10.2">
      <c r="B700" s="33"/>
      <c r="D700" s="145" t="s">
        <v>153</v>
      </c>
      <c r="F700" s="146" t="s">
        <v>1122</v>
      </c>
      <c r="I700" s="143"/>
      <c r="L700" s="33"/>
      <c r="M700" s="144"/>
      <c r="T700" s="54"/>
      <c r="AT700" s="18" t="s">
        <v>153</v>
      </c>
      <c r="AU700" s="18" t="s">
        <v>82</v>
      </c>
    </row>
    <row r="701" spans="2:51" s="12" customFormat="1" ht="10.2">
      <c r="B701" s="147"/>
      <c r="D701" s="141" t="s">
        <v>155</v>
      </c>
      <c r="E701" s="148" t="s">
        <v>19</v>
      </c>
      <c r="F701" s="149" t="s">
        <v>1123</v>
      </c>
      <c r="H701" s="150">
        <v>17.01</v>
      </c>
      <c r="I701" s="151"/>
      <c r="L701" s="147"/>
      <c r="M701" s="152"/>
      <c r="T701" s="153"/>
      <c r="AT701" s="148" t="s">
        <v>155</v>
      </c>
      <c r="AU701" s="148" t="s">
        <v>82</v>
      </c>
      <c r="AV701" s="12" t="s">
        <v>82</v>
      </c>
      <c r="AW701" s="12" t="s">
        <v>33</v>
      </c>
      <c r="AX701" s="12" t="s">
        <v>80</v>
      </c>
      <c r="AY701" s="148" t="s">
        <v>141</v>
      </c>
    </row>
    <row r="702" spans="2:65" s="1" customFormat="1" ht="16.5" customHeight="1">
      <c r="B702" s="33"/>
      <c r="C702" s="128" t="s">
        <v>1124</v>
      </c>
      <c r="D702" s="128" t="s">
        <v>144</v>
      </c>
      <c r="E702" s="129" t="s">
        <v>1125</v>
      </c>
      <c r="F702" s="130" t="s">
        <v>1126</v>
      </c>
      <c r="G702" s="131" t="s">
        <v>445</v>
      </c>
      <c r="H702" s="132">
        <v>7.53</v>
      </c>
      <c r="I702" s="133"/>
      <c r="J702" s="134">
        <f>ROUND(I702*H702,2)</f>
        <v>0</v>
      </c>
      <c r="K702" s="130" t="s">
        <v>148</v>
      </c>
      <c r="L702" s="33"/>
      <c r="M702" s="135" t="s">
        <v>19</v>
      </c>
      <c r="N702" s="136" t="s">
        <v>43</v>
      </c>
      <c r="P702" s="137">
        <f>O702*H702</f>
        <v>0</v>
      </c>
      <c r="Q702" s="137">
        <v>0.00228</v>
      </c>
      <c r="R702" s="137">
        <f>Q702*H702</f>
        <v>0.0171684</v>
      </c>
      <c r="S702" s="137">
        <v>0</v>
      </c>
      <c r="T702" s="138">
        <f>S702*H702</f>
        <v>0</v>
      </c>
      <c r="AR702" s="139" t="s">
        <v>260</v>
      </c>
      <c r="AT702" s="139" t="s">
        <v>144</v>
      </c>
      <c r="AU702" s="139" t="s">
        <v>82</v>
      </c>
      <c r="AY702" s="18" t="s">
        <v>141</v>
      </c>
      <c r="BE702" s="140">
        <f>IF(N702="základní",J702,0)</f>
        <v>0</v>
      </c>
      <c r="BF702" s="140">
        <f>IF(N702="snížená",J702,0)</f>
        <v>0</v>
      </c>
      <c r="BG702" s="140">
        <f>IF(N702="zákl. přenesená",J702,0)</f>
        <v>0</v>
      </c>
      <c r="BH702" s="140">
        <f>IF(N702="sníž. přenesená",J702,0)</f>
        <v>0</v>
      </c>
      <c r="BI702" s="140">
        <f>IF(N702="nulová",J702,0)</f>
        <v>0</v>
      </c>
      <c r="BJ702" s="18" t="s">
        <v>80</v>
      </c>
      <c r="BK702" s="140">
        <f>ROUND(I702*H702,2)</f>
        <v>0</v>
      </c>
      <c r="BL702" s="18" t="s">
        <v>260</v>
      </c>
      <c r="BM702" s="139" t="s">
        <v>1127</v>
      </c>
    </row>
    <row r="703" spans="2:47" s="1" customFormat="1" ht="19.2">
      <c r="B703" s="33"/>
      <c r="D703" s="141" t="s">
        <v>151</v>
      </c>
      <c r="F703" s="142" t="s">
        <v>1128</v>
      </c>
      <c r="I703" s="143"/>
      <c r="L703" s="33"/>
      <c r="M703" s="144"/>
      <c r="T703" s="54"/>
      <c r="AT703" s="18" t="s">
        <v>151</v>
      </c>
      <c r="AU703" s="18" t="s">
        <v>82</v>
      </c>
    </row>
    <row r="704" spans="2:47" s="1" customFormat="1" ht="10.2">
      <c r="B704" s="33"/>
      <c r="D704" s="145" t="s">
        <v>153</v>
      </c>
      <c r="F704" s="146" t="s">
        <v>1129</v>
      </c>
      <c r="I704" s="143"/>
      <c r="L704" s="33"/>
      <c r="M704" s="144"/>
      <c r="T704" s="54"/>
      <c r="AT704" s="18" t="s">
        <v>153</v>
      </c>
      <c r="AU704" s="18" t="s">
        <v>82</v>
      </c>
    </row>
    <row r="705" spans="2:51" s="12" customFormat="1" ht="10.2">
      <c r="B705" s="147"/>
      <c r="D705" s="141" t="s">
        <v>155</v>
      </c>
      <c r="E705" s="148" t="s">
        <v>19</v>
      </c>
      <c r="F705" s="149" t="s">
        <v>1130</v>
      </c>
      <c r="H705" s="150">
        <v>7.53</v>
      </c>
      <c r="I705" s="151"/>
      <c r="L705" s="147"/>
      <c r="M705" s="152"/>
      <c r="T705" s="153"/>
      <c r="AT705" s="148" t="s">
        <v>155</v>
      </c>
      <c r="AU705" s="148" t="s">
        <v>82</v>
      </c>
      <c r="AV705" s="12" t="s">
        <v>82</v>
      </c>
      <c r="AW705" s="12" t="s">
        <v>33</v>
      </c>
      <c r="AX705" s="12" t="s">
        <v>80</v>
      </c>
      <c r="AY705" s="148" t="s">
        <v>141</v>
      </c>
    </row>
    <row r="706" spans="2:65" s="1" customFormat="1" ht="21.75" customHeight="1">
      <c r="B706" s="33"/>
      <c r="C706" s="128" t="s">
        <v>1131</v>
      </c>
      <c r="D706" s="128" t="s">
        <v>144</v>
      </c>
      <c r="E706" s="129" t="s">
        <v>1132</v>
      </c>
      <c r="F706" s="130" t="s">
        <v>1133</v>
      </c>
      <c r="G706" s="131" t="s">
        <v>445</v>
      </c>
      <c r="H706" s="132">
        <v>8.19</v>
      </c>
      <c r="I706" s="133"/>
      <c r="J706" s="134">
        <f>ROUND(I706*H706,2)</f>
        <v>0</v>
      </c>
      <c r="K706" s="130" t="s">
        <v>148</v>
      </c>
      <c r="L706" s="33"/>
      <c r="M706" s="135" t="s">
        <v>19</v>
      </c>
      <c r="N706" s="136" t="s">
        <v>43</v>
      </c>
      <c r="P706" s="137">
        <f>O706*H706</f>
        <v>0</v>
      </c>
      <c r="Q706" s="137">
        <v>0.00438</v>
      </c>
      <c r="R706" s="137">
        <f>Q706*H706</f>
        <v>0.0358722</v>
      </c>
      <c r="S706" s="137">
        <v>0</v>
      </c>
      <c r="T706" s="138">
        <f>S706*H706</f>
        <v>0</v>
      </c>
      <c r="AR706" s="139" t="s">
        <v>260</v>
      </c>
      <c r="AT706" s="139" t="s">
        <v>144</v>
      </c>
      <c r="AU706" s="139" t="s">
        <v>82</v>
      </c>
      <c r="AY706" s="18" t="s">
        <v>141</v>
      </c>
      <c r="BE706" s="140">
        <f>IF(N706="základní",J706,0)</f>
        <v>0</v>
      </c>
      <c r="BF706" s="140">
        <f>IF(N706="snížená",J706,0)</f>
        <v>0</v>
      </c>
      <c r="BG706" s="140">
        <f>IF(N706="zákl. přenesená",J706,0)</f>
        <v>0</v>
      </c>
      <c r="BH706" s="140">
        <f>IF(N706="sníž. přenesená",J706,0)</f>
        <v>0</v>
      </c>
      <c r="BI706" s="140">
        <f>IF(N706="nulová",J706,0)</f>
        <v>0</v>
      </c>
      <c r="BJ706" s="18" t="s">
        <v>80</v>
      </c>
      <c r="BK706" s="140">
        <f>ROUND(I706*H706,2)</f>
        <v>0</v>
      </c>
      <c r="BL706" s="18" t="s">
        <v>260</v>
      </c>
      <c r="BM706" s="139" t="s">
        <v>1134</v>
      </c>
    </row>
    <row r="707" spans="2:47" s="1" customFormat="1" ht="19.2">
      <c r="B707" s="33"/>
      <c r="D707" s="141" t="s">
        <v>151</v>
      </c>
      <c r="F707" s="142" t="s">
        <v>1135</v>
      </c>
      <c r="I707" s="143"/>
      <c r="L707" s="33"/>
      <c r="M707" s="144"/>
      <c r="T707" s="54"/>
      <c r="AT707" s="18" t="s">
        <v>151</v>
      </c>
      <c r="AU707" s="18" t="s">
        <v>82</v>
      </c>
    </row>
    <row r="708" spans="2:47" s="1" customFormat="1" ht="10.2">
      <c r="B708" s="33"/>
      <c r="D708" s="145" t="s">
        <v>153</v>
      </c>
      <c r="F708" s="146" t="s">
        <v>1136</v>
      </c>
      <c r="I708" s="143"/>
      <c r="L708" s="33"/>
      <c r="M708" s="144"/>
      <c r="T708" s="54"/>
      <c r="AT708" s="18" t="s">
        <v>153</v>
      </c>
      <c r="AU708" s="18" t="s">
        <v>82</v>
      </c>
    </row>
    <row r="709" spans="2:51" s="12" customFormat="1" ht="10.2">
      <c r="B709" s="147"/>
      <c r="D709" s="141" t="s">
        <v>155</v>
      </c>
      <c r="E709" s="148" t="s">
        <v>19</v>
      </c>
      <c r="F709" s="149" t="s">
        <v>1137</v>
      </c>
      <c r="H709" s="150">
        <v>8.19</v>
      </c>
      <c r="I709" s="151"/>
      <c r="L709" s="147"/>
      <c r="M709" s="152"/>
      <c r="T709" s="153"/>
      <c r="AT709" s="148" t="s">
        <v>155</v>
      </c>
      <c r="AU709" s="148" t="s">
        <v>82</v>
      </c>
      <c r="AV709" s="12" t="s">
        <v>82</v>
      </c>
      <c r="AW709" s="12" t="s">
        <v>33</v>
      </c>
      <c r="AX709" s="12" t="s">
        <v>80</v>
      </c>
      <c r="AY709" s="148" t="s">
        <v>141</v>
      </c>
    </row>
    <row r="710" spans="2:65" s="1" customFormat="1" ht="16.5" customHeight="1">
      <c r="B710" s="33"/>
      <c r="C710" s="128" t="s">
        <v>1138</v>
      </c>
      <c r="D710" s="128" t="s">
        <v>144</v>
      </c>
      <c r="E710" s="129" t="s">
        <v>1139</v>
      </c>
      <c r="F710" s="130" t="s">
        <v>1140</v>
      </c>
      <c r="G710" s="131" t="s">
        <v>445</v>
      </c>
      <c r="H710" s="132">
        <v>2.35</v>
      </c>
      <c r="I710" s="133"/>
      <c r="J710" s="134">
        <f>ROUND(I710*H710,2)</f>
        <v>0</v>
      </c>
      <c r="K710" s="130" t="s">
        <v>148</v>
      </c>
      <c r="L710" s="33"/>
      <c r="M710" s="135" t="s">
        <v>19</v>
      </c>
      <c r="N710" s="136" t="s">
        <v>43</v>
      </c>
      <c r="P710" s="137">
        <f>O710*H710</f>
        <v>0</v>
      </c>
      <c r="Q710" s="137">
        <v>0.00438</v>
      </c>
      <c r="R710" s="137">
        <f>Q710*H710</f>
        <v>0.010293</v>
      </c>
      <c r="S710" s="137">
        <v>0</v>
      </c>
      <c r="T710" s="138">
        <f>S710*H710</f>
        <v>0</v>
      </c>
      <c r="AR710" s="139" t="s">
        <v>260</v>
      </c>
      <c r="AT710" s="139" t="s">
        <v>144</v>
      </c>
      <c r="AU710" s="139" t="s">
        <v>82</v>
      </c>
      <c r="AY710" s="18" t="s">
        <v>141</v>
      </c>
      <c r="BE710" s="140">
        <f>IF(N710="základní",J710,0)</f>
        <v>0</v>
      </c>
      <c r="BF710" s="140">
        <f>IF(N710="snížená",J710,0)</f>
        <v>0</v>
      </c>
      <c r="BG710" s="140">
        <f>IF(N710="zákl. přenesená",J710,0)</f>
        <v>0</v>
      </c>
      <c r="BH710" s="140">
        <f>IF(N710="sníž. přenesená",J710,0)</f>
        <v>0</v>
      </c>
      <c r="BI710" s="140">
        <f>IF(N710="nulová",J710,0)</f>
        <v>0</v>
      </c>
      <c r="BJ710" s="18" t="s">
        <v>80</v>
      </c>
      <c r="BK710" s="140">
        <f>ROUND(I710*H710,2)</f>
        <v>0</v>
      </c>
      <c r="BL710" s="18" t="s">
        <v>260</v>
      </c>
      <c r="BM710" s="139" t="s">
        <v>1141</v>
      </c>
    </row>
    <row r="711" spans="2:47" s="1" customFormat="1" ht="10.2">
      <c r="B711" s="33"/>
      <c r="D711" s="141" t="s">
        <v>151</v>
      </c>
      <c r="F711" s="142" t="s">
        <v>1142</v>
      </c>
      <c r="I711" s="143"/>
      <c r="L711" s="33"/>
      <c r="M711" s="144"/>
      <c r="T711" s="54"/>
      <c r="AT711" s="18" t="s">
        <v>151</v>
      </c>
      <c r="AU711" s="18" t="s">
        <v>82</v>
      </c>
    </row>
    <row r="712" spans="2:47" s="1" customFormat="1" ht="10.2">
      <c r="B712" s="33"/>
      <c r="D712" s="145" t="s">
        <v>153</v>
      </c>
      <c r="F712" s="146" t="s">
        <v>1143</v>
      </c>
      <c r="I712" s="143"/>
      <c r="L712" s="33"/>
      <c r="M712" s="144"/>
      <c r="T712" s="54"/>
      <c r="AT712" s="18" t="s">
        <v>153</v>
      </c>
      <c r="AU712" s="18" t="s">
        <v>82</v>
      </c>
    </row>
    <row r="713" spans="2:51" s="12" customFormat="1" ht="10.2">
      <c r="B713" s="147"/>
      <c r="D713" s="141" t="s">
        <v>155</v>
      </c>
      <c r="E713" s="148" t="s">
        <v>19</v>
      </c>
      <c r="F713" s="149" t="s">
        <v>1144</v>
      </c>
      <c r="H713" s="150">
        <v>2.35</v>
      </c>
      <c r="I713" s="151"/>
      <c r="L713" s="147"/>
      <c r="M713" s="152"/>
      <c r="T713" s="153"/>
      <c r="AT713" s="148" t="s">
        <v>155</v>
      </c>
      <c r="AU713" s="148" t="s">
        <v>82</v>
      </c>
      <c r="AV713" s="12" t="s">
        <v>82</v>
      </c>
      <c r="AW713" s="12" t="s">
        <v>33</v>
      </c>
      <c r="AX713" s="12" t="s">
        <v>80</v>
      </c>
      <c r="AY713" s="148" t="s">
        <v>141</v>
      </c>
    </row>
    <row r="714" spans="2:65" s="1" customFormat="1" ht="16.5" customHeight="1">
      <c r="B714" s="33"/>
      <c r="C714" s="128" t="s">
        <v>1145</v>
      </c>
      <c r="D714" s="128" t="s">
        <v>144</v>
      </c>
      <c r="E714" s="129" t="s">
        <v>1146</v>
      </c>
      <c r="F714" s="130" t="s">
        <v>1147</v>
      </c>
      <c r="G714" s="131" t="s">
        <v>517</v>
      </c>
      <c r="H714" s="132">
        <v>1</v>
      </c>
      <c r="I714" s="133"/>
      <c r="J714" s="134">
        <f>ROUND(I714*H714,2)</f>
        <v>0</v>
      </c>
      <c r="K714" s="130" t="s">
        <v>148</v>
      </c>
      <c r="L714" s="33"/>
      <c r="M714" s="135" t="s">
        <v>19</v>
      </c>
      <c r="N714" s="136" t="s">
        <v>43</v>
      </c>
      <c r="P714" s="137">
        <f>O714*H714</f>
        <v>0</v>
      </c>
      <c r="Q714" s="137">
        <v>0.00036</v>
      </c>
      <c r="R714" s="137">
        <f>Q714*H714</f>
        <v>0.00036</v>
      </c>
      <c r="S714" s="137">
        <v>0</v>
      </c>
      <c r="T714" s="138">
        <f>S714*H714</f>
        <v>0</v>
      </c>
      <c r="AR714" s="139" t="s">
        <v>260</v>
      </c>
      <c r="AT714" s="139" t="s">
        <v>144</v>
      </c>
      <c r="AU714" s="139" t="s">
        <v>82</v>
      </c>
      <c r="AY714" s="18" t="s">
        <v>141</v>
      </c>
      <c r="BE714" s="140">
        <f>IF(N714="základní",J714,0)</f>
        <v>0</v>
      </c>
      <c r="BF714" s="140">
        <f>IF(N714="snížená",J714,0)</f>
        <v>0</v>
      </c>
      <c r="BG714" s="140">
        <f>IF(N714="zákl. přenesená",J714,0)</f>
        <v>0</v>
      </c>
      <c r="BH714" s="140">
        <f>IF(N714="sníž. přenesená",J714,0)</f>
        <v>0</v>
      </c>
      <c r="BI714" s="140">
        <f>IF(N714="nulová",J714,0)</f>
        <v>0</v>
      </c>
      <c r="BJ714" s="18" t="s">
        <v>80</v>
      </c>
      <c r="BK714" s="140">
        <f>ROUND(I714*H714,2)</f>
        <v>0</v>
      </c>
      <c r="BL714" s="18" t="s">
        <v>260</v>
      </c>
      <c r="BM714" s="139" t="s">
        <v>1148</v>
      </c>
    </row>
    <row r="715" spans="2:47" s="1" customFormat="1" ht="19.2">
      <c r="B715" s="33"/>
      <c r="D715" s="141" t="s">
        <v>151</v>
      </c>
      <c r="F715" s="142" t="s">
        <v>1149</v>
      </c>
      <c r="I715" s="143"/>
      <c r="L715" s="33"/>
      <c r="M715" s="144"/>
      <c r="T715" s="54"/>
      <c r="AT715" s="18" t="s">
        <v>151</v>
      </c>
      <c r="AU715" s="18" t="s">
        <v>82</v>
      </c>
    </row>
    <row r="716" spans="2:47" s="1" customFormat="1" ht="10.2">
      <c r="B716" s="33"/>
      <c r="D716" s="145" t="s">
        <v>153</v>
      </c>
      <c r="F716" s="146" t="s">
        <v>1150</v>
      </c>
      <c r="I716" s="143"/>
      <c r="L716" s="33"/>
      <c r="M716" s="144"/>
      <c r="T716" s="54"/>
      <c r="AT716" s="18" t="s">
        <v>153</v>
      </c>
      <c r="AU716" s="18" t="s">
        <v>82</v>
      </c>
    </row>
    <row r="717" spans="2:51" s="12" customFormat="1" ht="10.2">
      <c r="B717" s="147"/>
      <c r="D717" s="141" t="s">
        <v>155</v>
      </c>
      <c r="E717" s="148" t="s">
        <v>19</v>
      </c>
      <c r="F717" s="149" t="s">
        <v>1151</v>
      </c>
      <c r="H717" s="150">
        <v>1</v>
      </c>
      <c r="I717" s="151"/>
      <c r="L717" s="147"/>
      <c r="M717" s="152"/>
      <c r="T717" s="153"/>
      <c r="AT717" s="148" t="s">
        <v>155</v>
      </c>
      <c r="AU717" s="148" t="s">
        <v>82</v>
      </c>
      <c r="AV717" s="12" t="s">
        <v>82</v>
      </c>
      <c r="AW717" s="12" t="s">
        <v>33</v>
      </c>
      <c r="AX717" s="12" t="s">
        <v>80</v>
      </c>
      <c r="AY717" s="148" t="s">
        <v>141</v>
      </c>
    </row>
    <row r="718" spans="2:65" s="1" customFormat="1" ht="21.75" customHeight="1">
      <c r="B718" s="33"/>
      <c r="C718" s="128" t="s">
        <v>1152</v>
      </c>
      <c r="D718" s="128" t="s">
        <v>144</v>
      </c>
      <c r="E718" s="129" t="s">
        <v>1153</v>
      </c>
      <c r="F718" s="130" t="s">
        <v>1154</v>
      </c>
      <c r="G718" s="131" t="s">
        <v>517</v>
      </c>
      <c r="H718" s="132">
        <v>2</v>
      </c>
      <c r="I718" s="133"/>
      <c r="J718" s="134">
        <f>ROUND(I718*H718,2)</f>
        <v>0</v>
      </c>
      <c r="K718" s="130" t="s">
        <v>19</v>
      </c>
      <c r="L718" s="33"/>
      <c r="M718" s="135" t="s">
        <v>19</v>
      </c>
      <c r="N718" s="136" t="s">
        <v>43</v>
      </c>
      <c r="P718" s="137">
        <f>O718*H718</f>
        <v>0</v>
      </c>
      <c r="Q718" s="137">
        <v>0.00025</v>
      </c>
      <c r="R718" s="137">
        <f>Q718*H718</f>
        <v>0.0005</v>
      </c>
      <c r="S718" s="137">
        <v>0</v>
      </c>
      <c r="T718" s="138">
        <f>S718*H718</f>
        <v>0</v>
      </c>
      <c r="AR718" s="139" t="s">
        <v>260</v>
      </c>
      <c r="AT718" s="139" t="s">
        <v>144</v>
      </c>
      <c r="AU718" s="139" t="s">
        <v>82</v>
      </c>
      <c r="AY718" s="18" t="s">
        <v>141</v>
      </c>
      <c r="BE718" s="140">
        <f>IF(N718="základní",J718,0)</f>
        <v>0</v>
      </c>
      <c r="BF718" s="140">
        <f>IF(N718="snížená",J718,0)</f>
        <v>0</v>
      </c>
      <c r="BG718" s="140">
        <f>IF(N718="zákl. přenesená",J718,0)</f>
        <v>0</v>
      </c>
      <c r="BH718" s="140">
        <f>IF(N718="sníž. přenesená",J718,0)</f>
        <v>0</v>
      </c>
      <c r="BI718" s="140">
        <f>IF(N718="nulová",J718,0)</f>
        <v>0</v>
      </c>
      <c r="BJ718" s="18" t="s">
        <v>80</v>
      </c>
      <c r="BK718" s="140">
        <f>ROUND(I718*H718,2)</f>
        <v>0</v>
      </c>
      <c r="BL718" s="18" t="s">
        <v>260</v>
      </c>
      <c r="BM718" s="139" t="s">
        <v>1155</v>
      </c>
    </row>
    <row r="719" spans="2:47" s="1" customFormat="1" ht="10.2">
      <c r="B719" s="33"/>
      <c r="D719" s="141" t="s">
        <v>151</v>
      </c>
      <c r="F719" s="142" t="s">
        <v>1154</v>
      </c>
      <c r="I719" s="143"/>
      <c r="L719" s="33"/>
      <c r="M719" s="144"/>
      <c r="T719" s="54"/>
      <c r="AT719" s="18" t="s">
        <v>151</v>
      </c>
      <c r="AU719" s="18" t="s">
        <v>82</v>
      </c>
    </row>
    <row r="720" spans="2:51" s="12" customFormat="1" ht="10.2">
      <c r="B720" s="147"/>
      <c r="D720" s="141" t="s">
        <v>155</v>
      </c>
      <c r="E720" s="148" t="s">
        <v>19</v>
      </c>
      <c r="F720" s="149" t="s">
        <v>1156</v>
      </c>
      <c r="H720" s="150">
        <v>2</v>
      </c>
      <c r="I720" s="151"/>
      <c r="L720" s="147"/>
      <c r="M720" s="152"/>
      <c r="T720" s="153"/>
      <c r="AT720" s="148" t="s">
        <v>155</v>
      </c>
      <c r="AU720" s="148" t="s">
        <v>82</v>
      </c>
      <c r="AV720" s="12" t="s">
        <v>82</v>
      </c>
      <c r="AW720" s="12" t="s">
        <v>33</v>
      </c>
      <c r="AX720" s="12" t="s">
        <v>80</v>
      </c>
      <c r="AY720" s="148" t="s">
        <v>141</v>
      </c>
    </row>
    <row r="721" spans="2:65" s="1" customFormat="1" ht="16.5" customHeight="1">
      <c r="B721" s="33"/>
      <c r="C721" s="128" t="s">
        <v>1157</v>
      </c>
      <c r="D721" s="128" t="s">
        <v>144</v>
      </c>
      <c r="E721" s="129" t="s">
        <v>1158</v>
      </c>
      <c r="F721" s="130" t="s">
        <v>1159</v>
      </c>
      <c r="G721" s="131" t="s">
        <v>445</v>
      </c>
      <c r="H721" s="132">
        <v>4.25</v>
      </c>
      <c r="I721" s="133"/>
      <c r="J721" s="134">
        <f>ROUND(I721*H721,2)</f>
        <v>0</v>
      </c>
      <c r="K721" s="130" t="s">
        <v>148</v>
      </c>
      <c r="L721" s="33"/>
      <c r="M721" s="135" t="s">
        <v>19</v>
      </c>
      <c r="N721" s="136" t="s">
        <v>43</v>
      </c>
      <c r="P721" s="137">
        <f>O721*H721</f>
        <v>0</v>
      </c>
      <c r="Q721" s="137">
        <v>0.0021</v>
      </c>
      <c r="R721" s="137">
        <f>Q721*H721</f>
        <v>0.008924999999999999</v>
      </c>
      <c r="S721" s="137">
        <v>0</v>
      </c>
      <c r="T721" s="138">
        <f>S721*H721</f>
        <v>0</v>
      </c>
      <c r="AR721" s="139" t="s">
        <v>260</v>
      </c>
      <c r="AT721" s="139" t="s">
        <v>144</v>
      </c>
      <c r="AU721" s="139" t="s">
        <v>82</v>
      </c>
      <c r="AY721" s="18" t="s">
        <v>141</v>
      </c>
      <c r="BE721" s="140">
        <f>IF(N721="základní",J721,0)</f>
        <v>0</v>
      </c>
      <c r="BF721" s="140">
        <f>IF(N721="snížená",J721,0)</f>
        <v>0</v>
      </c>
      <c r="BG721" s="140">
        <f>IF(N721="zákl. přenesená",J721,0)</f>
        <v>0</v>
      </c>
      <c r="BH721" s="140">
        <f>IF(N721="sníž. přenesená",J721,0)</f>
        <v>0</v>
      </c>
      <c r="BI721" s="140">
        <f>IF(N721="nulová",J721,0)</f>
        <v>0</v>
      </c>
      <c r="BJ721" s="18" t="s">
        <v>80</v>
      </c>
      <c r="BK721" s="140">
        <f>ROUND(I721*H721,2)</f>
        <v>0</v>
      </c>
      <c r="BL721" s="18" t="s">
        <v>260</v>
      </c>
      <c r="BM721" s="139" t="s">
        <v>1160</v>
      </c>
    </row>
    <row r="722" spans="2:47" s="1" customFormat="1" ht="10.2">
      <c r="B722" s="33"/>
      <c r="D722" s="141" t="s">
        <v>151</v>
      </c>
      <c r="F722" s="142" t="s">
        <v>1161</v>
      </c>
      <c r="I722" s="143"/>
      <c r="L722" s="33"/>
      <c r="M722" s="144"/>
      <c r="T722" s="54"/>
      <c r="AT722" s="18" t="s">
        <v>151</v>
      </c>
      <c r="AU722" s="18" t="s">
        <v>82</v>
      </c>
    </row>
    <row r="723" spans="2:47" s="1" customFormat="1" ht="10.2">
      <c r="B723" s="33"/>
      <c r="D723" s="145" t="s">
        <v>153</v>
      </c>
      <c r="F723" s="146" t="s">
        <v>1162</v>
      </c>
      <c r="I723" s="143"/>
      <c r="L723" s="33"/>
      <c r="M723" s="144"/>
      <c r="T723" s="54"/>
      <c r="AT723" s="18" t="s">
        <v>153</v>
      </c>
      <c r="AU723" s="18" t="s">
        <v>82</v>
      </c>
    </row>
    <row r="724" spans="2:51" s="12" customFormat="1" ht="10.2">
      <c r="B724" s="147"/>
      <c r="D724" s="141" t="s">
        <v>155</v>
      </c>
      <c r="E724" s="148" t="s">
        <v>19</v>
      </c>
      <c r="F724" s="149" t="s">
        <v>1163</v>
      </c>
      <c r="H724" s="150">
        <v>4.25</v>
      </c>
      <c r="I724" s="151"/>
      <c r="L724" s="147"/>
      <c r="M724" s="152"/>
      <c r="T724" s="153"/>
      <c r="AT724" s="148" t="s">
        <v>155</v>
      </c>
      <c r="AU724" s="148" t="s">
        <v>82</v>
      </c>
      <c r="AV724" s="12" t="s">
        <v>82</v>
      </c>
      <c r="AW724" s="12" t="s">
        <v>33</v>
      </c>
      <c r="AX724" s="12" t="s">
        <v>80</v>
      </c>
      <c r="AY724" s="148" t="s">
        <v>141</v>
      </c>
    </row>
    <row r="725" spans="2:65" s="1" customFormat="1" ht="16.5" customHeight="1">
      <c r="B725" s="33"/>
      <c r="C725" s="128" t="s">
        <v>1164</v>
      </c>
      <c r="D725" s="128" t="s">
        <v>144</v>
      </c>
      <c r="E725" s="129" t="s">
        <v>1165</v>
      </c>
      <c r="F725" s="883" t="s">
        <v>1167</v>
      </c>
      <c r="G725" s="131" t="s">
        <v>517</v>
      </c>
      <c r="H725" s="132">
        <v>1</v>
      </c>
      <c r="I725" s="133"/>
      <c r="J725" s="134">
        <f>ROUND(I725*H725,2)</f>
        <v>0</v>
      </c>
      <c r="K725" s="130" t="s">
        <v>19</v>
      </c>
      <c r="L725" s="33"/>
      <c r="M725" s="135" t="s">
        <v>19</v>
      </c>
      <c r="N725" s="136" t="s">
        <v>43</v>
      </c>
      <c r="P725" s="137">
        <f>O725*H725</f>
        <v>0</v>
      </c>
      <c r="Q725" s="137">
        <v>0.0035</v>
      </c>
      <c r="R725" s="137">
        <f>Q725*H725</f>
        <v>0.0035</v>
      </c>
      <c r="S725" s="137">
        <v>0</v>
      </c>
      <c r="T725" s="138">
        <f>S725*H725</f>
        <v>0</v>
      </c>
      <c r="AR725" s="139" t="s">
        <v>260</v>
      </c>
      <c r="AT725" s="139" t="s">
        <v>144</v>
      </c>
      <c r="AU725" s="139" t="s">
        <v>82</v>
      </c>
      <c r="AY725" s="18" t="s">
        <v>141</v>
      </c>
      <c r="BE725" s="140">
        <f>IF(N725="základní",J725,0)</f>
        <v>0</v>
      </c>
      <c r="BF725" s="140">
        <f>IF(N725="snížená",J725,0)</f>
        <v>0</v>
      </c>
      <c r="BG725" s="140">
        <f>IF(N725="zákl. přenesená",J725,0)</f>
        <v>0</v>
      </c>
      <c r="BH725" s="140">
        <f>IF(N725="sníž. přenesená",J725,0)</f>
        <v>0</v>
      </c>
      <c r="BI725" s="140">
        <f>IF(N725="nulová",J725,0)</f>
        <v>0</v>
      </c>
      <c r="BJ725" s="18" t="s">
        <v>80</v>
      </c>
      <c r="BK725" s="140">
        <f>ROUND(I725*H725,2)</f>
        <v>0</v>
      </c>
      <c r="BL725" s="18" t="s">
        <v>260</v>
      </c>
      <c r="BM725" s="139" t="s">
        <v>1166</v>
      </c>
    </row>
    <row r="726" spans="2:47" s="1" customFormat="1" ht="10.2">
      <c r="B726" s="33"/>
      <c r="D726" s="141" t="s">
        <v>151</v>
      </c>
      <c r="F726" s="882" t="s">
        <v>1167</v>
      </c>
      <c r="I726" s="143"/>
      <c r="L726" s="33"/>
      <c r="M726" s="144"/>
      <c r="T726" s="54"/>
      <c r="AT726" s="18" t="s">
        <v>151</v>
      </c>
      <c r="AU726" s="18" t="s">
        <v>82</v>
      </c>
    </row>
    <row r="727" spans="2:65" s="1" customFormat="1" ht="16.5" customHeight="1">
      <c r="B727" s="33"/>
      <c r="C727" s="128" t="s">
        <v>1168</v>
      </c>
      <c r="D727" s="128" t="s">
        <v>144</v>
      </c>
      <c r="E727" s="129" t="s">
        <v>1169</v>
      </c>
      <c r="F727" s="883" t="s">
        <v>1171</v>
      </c>
      <c r="G727" s="131" t="s">
        <v>517</v>
      </c>
      <c r="H727" s="132">
        <v>1</v>
      </c>
      <c r="I727" s="133"/>
      <c r="J727" s="134">
        <f>ROUND(I727*H727,2)</f>
        <v>0</v>
      </c>
      <c r="K727" s="130" t="s">
        <v>19</v>
      </c>
      <c r="L727" s="33"/>
      <c r="M727" s="135" t="s">
        <v>19</v>
      </c>
      <c r="N727" s="136" t="s">
        <v>43</v>
      </c>
      <c r="P727" s="137">
        <f>O727*H727</f>
        <v>0</v>
      </c>
      <c r="Q727" s="137">
        <v>0.0045</v>
      </c>
      <c r="R727" s="137">
        <f>Q727*H727</f>
        <v>0.0045</v>
      </c>
      <c r="S727" s="137">
        <v>0</v>
      </c>
      <c r="T727" s="138">
        <f>S727*H727</f>
        <v>0</v>
      </c>
      <c r="AR727" s="139" t="s">
        <v>260</v>
      </c>
      <c r="AT727" s="139" t="s">
        <v>144</v>
      </c>
      <c r="AU727" s="139" t="s">
        <v>82</v>
      </c>
      <c r="AY727" s="18" t="s">
        <v>141</v>
      </c>
      <c r="BE727" s="140">
        <f>IF(N727="základní",J727,0)</f>
        <v>0</v>
      </c>
      <c r="BF727" s="140">
        <f>IF(N727="snížená",J727,0)</f>
        <v>0</v>
      </c>
      <c r="BG727" s="140">
        <f>IF(N727="zákl. přenesená",J727,0)</f>
        <v>0</v>
      </c>
      <c r="BH727" s="140">
        <f>IF(N727="sníž. přenesená",J727,0)</f>
        <v>0</v>
      </c>
      <c r="BI727" s="140">
        <f>IF(N727="nulová",J727,0)</f>
        <v>0</v>
      </c>
      <c r="BJ727" s="18" t="s">
        <v>80</v>
      </c>
      <c r="BK727" s="140">
        <f>ROUND(I727*H727,2)</f>
        <v>0</v>
      </c>
      <c r="BL727" s="18" t="s">
        <v>260</v>
      </c>
      <c r="BM727" s="139" t="s">
        <v>1170</v>
      </c>
    </row>
    <row r="728" spans="2:47" s="1" customFormat="1" ht="19.2">
      <c r="B728" s="33"/>
      <c r="D728" s="141" t="s">
        <v>151</v>
      </c>
      <c r="F728" s="882" t="s">
        <v>1171</v>
      </c>
      <c r="I728" s="143"/>
      <c r="L728" s="33"/>
      <c r="M728" s="144"/>
      <c r="T728" s="54"/>
      <c r="AT728" s="18" t="s">
        <v>151</v>
      </c>
      <c r="AU728" s="18" t="s">
        <v>82</v>
      </c>
    </row>
    <row r="729" spans="2:65" s="1" customFormat="1" ht="21.75" customHeight="1">
      <c r="B729" s="33"/>
      <c r="C729" s="128" t="s">
        <v>1172</v>
      </c>
      <c r="D729" s="128" t="s">
        <v>144</v>
      </c>
      <c r="E729" s="129" t="s">
        <v>1173</v>
      </c>
      <c r="F729" s="130" t="s">
        <v>1174</v>
      </c>
      <c r="G729" s="131" t="s">
        <v>180</v>
      </c>
      <c r="H729" s="132">
        <v>0.118</v>
      </c>
      <c r="I729" s="133"/>
      <c r="J729" s="134">
        <f>ROUND(I729*H729,2)</f>
        <v>0</v>
      </c>
      <c r="K729" s="130" t="s">
        <v>148</v>
      </c>
      <c r="L729" s="33"/>
      <c r="M729" s="135" t="s">
        <v>19</v>
      </c>
      <c r="N729" s="136" t="s">
        <v>43</v>
      </c>
      <c r="P729" s="137">
        <f>O729*H729</f>
        <v>0</v>
      </c>
      <c r="Q729" s="137">
        <v>0</v>
      </c>
      <c r="R729" s="137">
        <f>Q729*H729</f>
        <v>0</v>
      </c>
      <c r="S729" s="137">
        <v>0</v>
      </c>
      <c r="T729" s="138">
        <f>S729*H729</f>
        <v>0</v>
      </c>
      <c r="AR729" s="139" t="s">
        <v>260</v>
      </c>
      <c r="AT729" s="139" t="s">
        <v>144</v>
      </c>
      <c r="AU729" s="139" t="s">
        <v>82</v>
      </c>
      <c r="AY729" s="18" t="s">
        <v>141</v>
      </c>
      <c r="BE729" s="140">
        <f>IF(N729="základní",J729,0)</f>
        <v>0</v>
      </c>
      <c r="BF729" s="140">
        <f>IF(N729="snížená",J729,0)</f>
        <v>0</v>
      </c>
      <c r="BG729" s="140">
        <f>IF(N729="zákl. přenesená",J729,0)</f>
        <v>0</v>
      </c>
      <c r="BH729" s="140">
        <f>IF(N729="sníž. přenesená",J729,0)</f>
        <v>0</v>
      </c>
      <c r="BI729" s="140">
        <f>IF(N729="nulová",J729,0)</f>
        <v>0</v>
      </c>
      <c r="BJ729" s="18" t="s">
        <v>80</v>
      </c>
      <c r="BK729" s="140">
        <f>ROUND(I729*H729,2)</f>
        <v>0</v>
      </c>
      <c r="BL729" s="18" t="s">
        <v>260</v>
      </c>
      <c r="BM729" s="139" t="s">
        <v>1175</v>
      </c>
    </row>
    <row r="730" spans="2:47" s="1" customFormat="1" ht="19.2">
      <c r="B730" s="33"/>
      <c r="D730" s="141" t="s">
        <v>151</v>
      </c>
      <c r="F730" s="142" t="s">
        <v>1176</v>
      </c>
      <c r="I730" s="143"/>
      <c r="L730" s="33"/>
      <c r="M730" s="144"/>
      <c r="T730" s="54"/>
      <c r="AT730" s="18" t="s">
        <v>151</v>
      </c>
      <c r="AU730" s="18" t="s">
        <v>82</v>
      </c>
    </row>
    <row r="731" spans="2:47" s="1" customFormat="1" ht="10.2">
      <c r="B731" s="33"/>
      <c r="D731" s="145" t="s">
        <v>153</v>
      </c>
      <c r="F731" s="146" t="s">
        <v>1177</v>
      </c>
      <c r="I731" s="143"/>
      <c r="L731" s="33"/>
      <c r="M731" s="144"/>
      <c r="T731" s="54"/>
      <c r="AT731" s="18" t="s">
        <v>153</v>
      </c>
      <c r="AU731" s="18" t="s">
        <v>82</v>
      </c>
    </row>
    <row r="732" spans="2:63" s="11" customFormat="1" ht="22.8" customHeight="1">
      <c r="B732" s="116"/>
      <c r="D732" s="117" t="s">
        <v>71</v>
      </c>
      <c r="E732" s="126" t="s">
        <v>1178</v>
      </c>
      <c r="F732" s="126" t="s">
        <v>1179</v>
      </c>
      <c r="I732" s="119"/>
      <c r="J732" s="127">
        <f>BK732</f>
        <v>0</v>
      </c>
      <c r="L732" s="116"/>
      <c r="M732" s="121"/>
      <c r="P732" s="122">
        <f>SUM(P733:P771)</f>
        <v>0</v>
      </c>
      <c r="R732" s="122">
        <f>SUM(R733:R771)</f>
        <v>0.31809999999999994</v>
      </c>
      <c r="T732" s="123">
        <f>SUM(T733:T771)</f>
        <v>0</v>
      </c>
      <c r="AR732" s="117" t="s">
        <v>82</v>
      </c>
      <c r="AT732" s="124" t="s">
        <v>71</v>
      </c>
      <c r="AU732" s="124" t="s">
        <v>80</v>
      </c>
      <c r="AY732" s="117" t="s">
        <v>141</v>
      </c>
      <c r="BK732" s="125">
        <f>SUM(BK733:BK771)</f>
        <v>0</v>
      </c>
    </row>
    <row r="733" spans="2:65" s="1" customFormat="1" ht="37.8" customHeight="1">
      <c r="B733" s="33"/>
      <c r="C733" s="128" t="s">
        <v>1180</v>
      </c>
      <c r="D733" s="128" t="s">
        <v>144</v>
      </c>
      <c r="E733" s="129" t="s">
        <v>1181</v>
      </c>
      <c r="F733" s="130" t="s">
        <v>1182</v>
      </c>
      <c r="G733" s="131" t="s">
        <v>517</v>
      </c>
      <c r="H733" s="132">
        <v>1</v>
      </c>
      <c r="I733" s="133"/>
      <c r="J733" s="134">
        <f>ROUND(I733*H733,2)</f>
        <v>0</v>
      </c>
      <c r="K733" s="130" t="s">
        <v>19</v>
      </c>
      <c r="L733" s="33"/>
      <c r="M733" s="135" t="s">
        <v>19</v>
      </c>
      <c r="N733" s="136" t="s">
        <v>43</v>
      </c>
      <c r="P733" s="137">
        <f>O733*H733</f>
        <v>0</v>
      </c>
      <c r="Q733" s="137">
        <v>0.145</v>
      </c>
      <c r="R733" s="137">
        <f>Q733*H733</f>
        <v>0.145</v>
      </c>
      <c r="S733" s="137">
        <v>0</v>
      </c>
      <c r="T733" s="138">
        <f>S733*H733</f>
        <v>0</v>
      </c>
      <c r="AR733" s="139" t="s">
        <v>260</v>
      </c>
      <c r="AT733" s="139" t="s">
        <v>144</v>
      </c>
      <c r="AU733" s="139" t="s">
        <v>82</v>
      </c>
      <c r="AY733" s="18" t="s">
        <v>141</v>
      </c>
      <c r="BE733" s="140">
        <f>IF(N733="základní",J733,0)</f>
        <v>0</v>
      </c>
      <c r="BF733" s="140">
        <f>IF(N733="snížená",J733,0)</f>
        <v>0</v>
      </c>
      <c r="BG733" s="140">
        <f>IF(N733="zákl. přenesená",J733,0)</f>
        <v>0</v>
      </c>
      <c r="BH733" s="140">
        <f>IF(N733="sníž. přenesená",J733,0)</f>
        <v>0</v>
      </c>
      <c r="BI733" s="140">
        <f>IF(N733="nulová",J733,0)</f>
        <v>0</v>
      </c>
      <c r="BJ733" s="18" t="s">
        <v>80</v>
      </c>
      <c r="BK733" s="140">
        <f>ROUND(I733*H733,2)</f>
        <v>0</v>
      </c>
      <c r="BL733" s="18" t="s">
        <v>260</v>
      </c>
      <c r="BM733" s="139" t="s">
        <v>1183</v>
      </c>
    </row>
    <row r="734" spans="2:47" s="1" customFormat="1" ht="38.4">
      <c r="B734" s="33"/>
      <c r="D734" s="141" t="s">
        <v>151</v>
      </c>
      <c r="F734" s="142" t="s">
        <v>1184</v>
      </c>
      <c r="I734" s="143"/>
      <c r="L734" s="33"/>
      <c r="M734" s="144"/>
      <c r="T734" s="54"/>
      <c r="AT734" s="18" t="s">
        <v>151</v>
      </c>
      <c r="AU734" s="18" t="s">
        <v>82</v>
      </c>
    </row>
    <row r="735" spans="2:65" s="1" customFormat="1" ht="37.8" customHeight="1">
      <c r="B735" s="33"/>
      <c r="C735" s="128" t="s">
        <v>1185</v>
      </c>
      <c r="D735" s="128" t="s">
        <v>144</v>
      </c>
      <c r="E735" s="129" t="s">
        <v>1186</v>
      </c>
      <c r="F735" s="130" t="s">
        <v>1187</v>
      </c>
      <c r="G735" s="131" t="s">
        <v>517</v>
      </c>
      <c r="H735" s="132">
        <v>1</v>
      </c>
      <c r="I735" s="133"/>
      <c r="J735" s="134">
        <f>ROUND(I735*H735,2)</f>
        <v>0</v>
      </c>
      <c r="K735" s="130" t="s">
        <v>19</v>
      </c>
      <c r="L735" s="33"/>
      <c r="M735" s="135" t="s">
        <v>19</v>
      </c>
      <c r="N735" s="136" t="s">
        <v>43</v>
      </c>
      <c r="P735" s="137">
        <f>O735*H735</f>
        <v>0</v>
      </c>
      <c r="Q735" s="137">
        <v>0.055</v>
      </c>
      <c r="R735" s="137">
        <f>Q735*H735</f>
        <v>0.055</v>
      </c>
      <c r="S735" s="137">
        <v>0</v>
      </c>
      <c r="T735" s="138">
        <f>S735*H735</f>
        <v>0</v>
      </c>
      <c r="AR735" s="139" t="s">
        <v>260</v>
      </c>
      <c r="AT735" s="139" t="s">
        <v>144</v>
      </c>
      <c r="AU735" s="139" t="s">
        <v>82</v>
      </c>
      <c r="AY735" s="18" t="s">
        <v>141</v>
      </c>
      <c r="BE735" s="140">
        <f>IF(N735="základní",J735,0)</f>
        <v>0</v>
      </c>
      <c r="BF735" s="140">
        <f>IF(N735="snížená",J735,0)</f>
        <v>0</v>
      </c>
      <c r="BG735" s="140">
        <f>IF(N735="zákl. přenesená",J735,0)</f>
        <v>0</v>
      </c>
      <c r="BH735" s="140">
        <f>IF(N735="sníž. přenesená",J735,0)</f>
        <v>0</v>
      </c>
      <c r="BI735" s="140">
        <f>IF(N735="nulová",J735,0)</f>
        <v>0</v>
      </c>
      <c r="BJ735" s="18" t="s">
        <v>80</v>
      </c>
      <c r="BK735" s="140">
        <f>ROUND(I735*H735,2)</f>
        <v>0</v>
      </c>
      <c r="BL735" s="18" t="s">
        <v>260</v>
      </c>
      <c r="BM735" s="139" t="s">
        <v>1188</v>
      </c>
    </row>
    <row r="736" spans="2:47" s="1" customFormat="1" ht="28.8">
      <c r="B736" s="33"/>
      <c r="D736" s="141" t="s">
        <v>151</v>
      </c>
      <c r="F736" s="142" t="s">
        <v>1189</v>
      </c>
      <c r="I736" s="143"/>
      <c r="L736" s="33"/>
      <c r="M736" s="144"/>
      <c r="T736" s="54"/>
      <c r="AT736" s="18" t="s">
        <v>151</v>
      </c>
      <c r="AU736" s="18" t="s">
        <v>82</v>
      </c>
    </row>
    <row r="737" spans="2:65" s="1" customFormat="1" ht="16.5" customHeight="1">
      <c r="B737" s="33"/>
      <c r="C737" s="128" t="s">
        <v>1190</v>
      </c>
      <c r="D737" s="128" t="s">
        <v>144</v>
      </c>
      <c r="E737" s="129" t="s">
        <v>1191</v>
      </c>
      <c r="F737" s="130" t="s">
        <v>1192</v>
      </c>
      <c r="G737" s="131" t="s">
        <v>517</v>
      </c>
      <c r="H737" s="132">
        <v>3</v>
      </c>
      <c r="I737" s="133"/>
      <c r="J737" s="134">
        <f>ROUND(I737*H737,2)</f>
        <v>0</v>
      </c>
      <c r="K737" s="130" t="s">
        <v>148</v>
      </c>
      <c r="L737" s="33"/>
      <c r="M737" s="135" t="s">
        <v>19</v>
      </c>
      <c r="N737" s="136" t="s">
        <v>43</v>
      </c>
      <c r="P737" s="137">
        <f>O737*H737</f>
        <v>0</v>
      </c>
      <c r="Q737" s="137">
        <v>0</v>
      </c>
      <c r="R737" s="137">
        <f>Q737*H737</f>
        <v>0</v>
      </c>
      <c r="S737" s="137">
        <v>0</v>
      </c>
      <c r="T737" s="138">
        <f>S737*H737</f>
        <v>0</v>
      </c>
      <c r="AR737" s="139" t="s">
        <v>260</v>
      </c>
      <c r="AT737" s="139" t="s">
        <v>144</v>
      </c>
      <c r="AU737" s="139" t="s">
        <v>82</v>
      </c>
      <c r="AY737" s="18" t="s">
        <v>141</v>
      </c>
      <c r="BE737" s="140">
        <f>IF(N737="základní",J737,0)</f>
        <v>0</v>
      </c>
      <c r="BF737" s="140">
        <f>IF(N737="snížená",J737,0)</f>
        <v>0</v>
      </c>
      <c r="BG737" s="140">
        <f>IF(N737="zákl. přenesená",J737,0)</f>
        <v>0</v>
      </c>
      <c r="BH737" s="140">
        <f>IF(N737="sníž. přenesená",J737,0)</f>
        <v>0</v>
      </c>
      <c r="BI737" s="140">
        <f>IF(N737="nulová",J737,0)</f>
        <v>0</v>
      </c>
      <c r="BJ737" s="18" t="s">
        <v>80</v>
      </c>
      <c r="BK737" s="140">
        <f>ROUND(I737*H737,2)</f>
        <v>0</v>
      </c>
      <c r="BL737" s="18" t="s">
        <v>260</v>
      </c>
      <c r="BM737" s="139" t="s">
        <v>1193</v>
      </c>
    </row>
    <row r="738" spans="2:47" s="1" customFormat="1" ht="19.2">
      <c r="B738" s="33"/>
      <c r="D738" s="141" t="s">
        <v>151</v>
      </c>
      <c r="F738" s="142" t="s">
        <v>1194</v>
      </c>
      <c r="I738" s="143"/>
      <c r="L738" s="33"/>
      <c r="M738" s="144"/>
      <c r="T738" s="54"/>
      <c r="AT738" s="18" t="s">
        <v>151</v>
      </c>
      <c r="AU738" s="18" t="s">
        <v>82</v>
      </c>
    </row>
    <row r="739" spans="2:47" s="1" customFormat="1" ht="10.2">
      <c r="B739" s="33"/>
      <c r="D739" s="145" t="s">
        <v>153</v>
      </c>
      <c r="F739" s="146" t="s">
        <v>1195</v>
      </c>
      <c r="I739" s="143"/>
      <c r="L739" s="33"/>
      <c r="M739" s="144"/>
      <c r="T739" s="54"/>
      <c r="AT739" s="18" t="s">
        <v>153</v>
      </c>
      <c r="AU739" s="18" t="s">
        <v>82</v>
      </c>
    </row>
    <row r="740" spans="2:51" s="12" customFormat="1" ht="10.2">
      <c r="B740" s="147"/>
      <c r="D740" s="141" t="s">
        <v>155</v>
      </c>
      <c r="E740" s="148" t="s">
        <v>19</v>
      </c>
      <c r="F740" s="149" t="s">
        <v>1108</v>
      </c>
      <c r="H740" s="150">
        <v>3</v>
      </c>
      <c r="I740" s="151"/>
      <c r="L740" s="147"/>
      <c r="M740" s="152"/>
      <c r="T740" s="153"/>
      <c r="AT740" s="148" t="s">
        <v>155</v>
      </c>
      <c r="AU740" s="148" t="s">
        <v>82</v>
      </c>
      <c r="AV740" s="12" t="s">
        <v>82</v>
      </c>
      <c r="AW740" s="12" t="s">
        <v>33</v>
      </c>
      <c r="AX740" s="12" t="s">
        <v>80</v>
      </c>
      <c r="AY740" s="148" t="s">
        <v>141</v>
      </c>
    </row>
    <row r="741" spans="2:65" s="1" customFormat="1" ht="24.15" customHeight="1">
      <c r="B741" s="33"/>
      <c r="C741" s="174" t="s">
        <v>1196</v>
      </c>
      <c r="D741" s="174" t="s">
        <v>437</v>
      </c>
      <c r="E741" s="175" t="s">
        <v>1197</v>
      </c>
      <c r="F741" s="176" t="s">
        <v>1198</v>
      </c>
      <c r="G741" s="177" t="s">
        <v>517</v>
      </c>
      <c r="H741" s="178">
        <v>3</v>
      </c>
      <c r="I741" s="179"/>
      <c r="J741" s="180">
        <f>ROUND(I741*H741,2)</f>
        <v>0</v>
      </c>
      <c r="K741" s="176" t="s">
        <v>19</v>
      </c>
      <c r="L741" s="181"/>
      <c r="M741" s="182" t="s">
        <v>19</v>
      </c>
      <c r="N741" s="183" t="s">
        <v>43</v>
      </c>
      <c r="P741" s="137">
        <f>O741*H741</f>
        <v>0</v>
      </c>
      <c r="Q741" s="137">
        <v>0.0195</v>
      </c>
      <c r="R741" s="137">
        <f>Q741*H741</f>
        <v>0.058499999999999996</v>
      </c>
      <c r="S741" s="137">
        <v>0</v>
      </c>
      <c r="T741" s="138">
        <f>S741*H741</f>
        <v>0</v>
      </c>
      <c r="AR741" s="139" t="s">
        <v>380</v>
      </c>
      <c r="AT741" s="139" t="s">
        <v>437</v>
      </c>
      <c r="AU741" s="139" t="s">
        <v>82</v>
      </c>
      <c r="AY741" s="18" t="s">
        <v>141</v>
      </c>
      <c r="BE741" s="140">
        <f>IF(N741="základní",J741,0)</f>
        <v>0</v>
      </c>
      <c r="BF741" s="140">
        <f>IF(N741="snížená",J741,0)</f>
        <v>0</v>
      </c>
      <c r="BG741" s="140">
        <f>IF(N741="zákl. přenesená",J741,0)</f>
        <v>0</v>
      </c>
      <c r="BH741" s="140">
        <f>IF(N741="sníž. přenesená",J741,0)</f>
        <v>0</v>
      </c>
      <c r="BI741" s="140">
        <f>IF(N741="nulová",J741,0)</f>
        <v>0</v>
      </c>
      <c r="BJ741" s="18" t="s">
        <v>80</v>
      </c>
      <c r="BK741" s="140">
        <f>ROUND(I741*H741,2)</f>
        <v>0</v>
      </c>
      <c r="BL741" s="18" t="s">
        <v>260</v>
      </c>
      <c r="BM741" s="139" t="s">
        <v>1199</v>
      </c>
    </row>
    <row r="742" spans="2:47" s="1" customFormat="1" ht="19.2">
      <c r="B742" s="33"/>
      <c r="D742" s="141" t="s">
        <v>151</v>
      </c>
      <c r="F742" s="142" t="s">
        <v>1198</v>
      </c>
      <c r="I742" s="143"/>
      <c r="L742" s="33"/>
      <c r="M742" s="144"/>
      <c r="T742" s="54"/>
      <c r="AT742" s="18" t="s">
        <v>151</v>
      </c>
      <c r="AU742" s="18" t="s">
        <v>82</v>
      </c>
    </row>
    <row r="743" spans="2:65" s="1" customFormat="1" ht="16.5" customHeight="1">
      <c r="B743" s="33"/>
      <c r="C743" s="128" t="s">
        <v>1200</v>
      </c>
      <c r="D743" s="128" t="s">
        <v>144</v>
      </c>
      <c r="E743" s="129" t="s">
        <v>1201</v>
      </c>
      <c r="F743" s="130" t="s">
        <v>1202</v>
      </c>
      <c r="G743" s="131" t="s">
        <v>445</v>
      </c>
      <c r="H743" s="132">
        <v>9.4</v>
      </c>
      <c r="I743" s="133"/>
      <c r="J743" s="134">
        <f>ROUND(I743*H743,2)</f>
        <v>0</v>
      </c>
      <c r="K743" s="130" t="s">
        <v>148</v>
      </c>
      <c r="L743" s="33"/>
      <c r="M743" s="135" t="s">
        <v>19</v>
      </c>
      <c r="N743" s="136" t="s">
        <v>43</v>
      </c>
      <c r="P743" s="137">
        <f>O743*H743</f>
        <v>0</v>
      </c>
      <c r="Q743" s="137">
        <v>0</v>
      </c>
      <c r="R743" s="137">
        <f>Q743*H743</f>
        <v>0</v>
      </c>
      <c r="S743" s="137">
        <v>0</v>
      </c>
      <c r="T743" s="138">
        <f>S743*H743</f>
        <v>0</v>
      </c>
      <c r="AR743" s="139" t="s">
        <v>149</v>
      </c>
      <c r="AT743" s="139" t="s">
        <v>144</v>
      </c>
      <c r="AU743" s="139" t="s">
        <v>82</v>
      </c>
      <c r="AY743" s="18" t="s">
        <v>141</v>
      </c>
      <c r="BE743" s="140">
        <f>IF(N743="základní",J743,0)</f>
        <v>0</v>
      </c>
      <c r="BF743" s="140">
        <f>IF(N743="snížená",J743,0)</f>
        <v>0</v>
      </c>
      <c r="BG743" s="140">
        <f>IF(N743="zákl. přenesená",J743,0)</f>
        <v>0</v>
      </c>
      <c r="BH743" s="140">
        <f>IF(N743="sníž. přenesená",J743,0)</f>
        <v>0</v>
      </c>
      <c r="BI743" s="140">
        <f>IF(N743="nulová",J743,0)</f>
        <v>0</v>
      </c>
      <c r="BJ743" s="18" t="s">
        <v>80</v>
      </c>
      <c r="BK743" s="140">
        <f>ROUND(I743*H743,2)</f>
        <v>0</v>
      </c>
      <c r="BL743" s="18" t="s">
        <v>149</v>
      </c>
      <c r="BM743" s="139" t="s">
        <v>1203</v>
      </c>
    </row>
    <row r="744" spans="2:47" s="1" customFormat="1" ht="10.2">
      <c r="B744" s="33"/>
      <c r="D744" s="141" t="s">
        <v>151</v>
      </c>
      <c r="F744" s="142" t="s">
        <v>1204</v>
      </c>
      <c r="I744" s="143"/>
      <c r="L744" s="33"/>
      <c r="M744" s="144"/>
      <c r="T744" s="54"/>
      <c r="AT744" s="18" t="s">
        <v>151</v>
      </c>
      <c r="AU744" s="18" t="s">
        <v>82</v>
      </c>
    </row>
    <row r="745" spans="2:47" s="1" customFormat="1" ht="10.2">
      <c r="B745" s="33"/>
      <c r="D745" s="145" t="s">
        <v>153</v>
      </c>
      <c r="F745" s="146" t="s">
        <v>1205</v>
      </c>
      <c r="I745" s="143"/>
      <c r="L745" s="33"/>
      <c r="M745" s="144"/>
      <c r="T745" s="54"/>
      <c r="AT745" s="18" t="s">
        <v>153</v>
      </c>
      <c r="AU745" s="18" t="s">
        <v>82</v>
      </c>
    </row>
    <row r="746" spans="2:51" s="14" customFormat="1" ht="10.2">
      <c r="B746" s="161"/>
      <c r="D746" s="141" t="s">
        <v>155</v>
      </c>
      <c r="E746" s="162" t="s">
        <v>19</v>
      </c>
      <c r="F746" s="163" t="s">
        <v>1206</v>
      </c>
      <c r="H746" s="162" t="s">
        <v>19</v>
      </c>
      <c r="I746" s="164"/>
      <c r="L746" s="161"/>
      <c r="M746" s="165"/>
      <c r="T746" s="166"/>
      <c r="AT746" s="162" t="s">
        <v>155</v>
      </c>
      <c r="AU746" s="162" t="s">
        <v>82</v>
      </c>
      <c r="AV746" s="14" t="s">
        <v>80</v>
      </c>
      <c r="AW746" s="14" t="s">
        <v>33</v>
      </c>
      <c r="AX746" s="14" t="s">
        <v>72</v>
      </c>
      <c r="AY746" s="162" t="s">
        <v>141</v>
      </c>
    </row>
    <row r="747" spans="2:51" s="12" customFormat="1" ht="10.2">
      <c r="B747" s="147"/>
      <c r="D747" s="141" t="s">
        <v>155</v>
      </c>
      <c r="E747" s="148" t="s">
        <v>19</v>
      </c>
      <c r="F747" s="149" t="s">
        <v>1207</v>
      </c>
      <c r="H747" s="150">
        <v>4.7</v>
      </c>
      <c r="I747" s="151"/>
      <c r="L747" s="147"/>
      <c r="M747" s="152"/>
      <c r="T747" s="153"/>
      <c r="AT747" s="148" t="s">
        <v>155</v>
      </c>
      <c r="AU747" s="148" t="s">
        <v>82</v>
      </c>
      <c r="AV747" s="12" t="s">
        <v>82</v>
      </c>
      <c r="AW747" s="12" t="s">
        <v>33</v>
      </c>
      <c r="AX747" s="12" t="s">
        <v>72</v>
      </c>
      <c r="AY747" s="148" t="s">
        <v>141</v>
      </c>
    </row>
    <row r="748" spans="2:51" s="12" customFormat="1" ht="10.2">
      <c r="B748" s="147"/>
      <c r="D748" s="141" t="s">
        <v>155</v>
      </c>
      <c r="E748" s="148" t="s">
        <v>19</v>
      </c>
      <c r="F748" s="149" t="s">
        <v>1208</v>
      </c>
      <c r="H748" s="150">
        <v>4.7</v>
      </c>
      <c r="I748" s="151"/>
      <c r="L748" s="147"/>
      <c r="M748" s="152"/>
      <c r="T748" s="153"/>
      <c r="AT748" s="148" t="s">
        <v>155</v>
      </c>
      <c r="AU748" s="148" t="s">
        <v>82</v>
      </c>
      <c r="AV748" s="12" t="s">
        <v>82</v>
      </c>
      <c r="AW748" s="12" t="s">
        <v>33</v>
      </c>
      <c r="AX748" s="12" t="s">
        <v>72</v>
      </c>
      <c r="AY748" s="148" t="s">
        <v>141</v>
      </c>
    </row>
    <row r="749" spans="2:51" s="13" customFormat="1" ht="10.2">
      <c r="B749" s="154"/>
      <c r="D749" s="141" t="s">
        <v>155</v>
      </c>
      <c r="E749" s="155" t="s">
        <v>19</v>
      </c>
      <c r="F749" s="156" t="s">
        <v>158</v>
      </c>
      <c r="H749" s="157">
        <v>9.4</v>
      </c>
      <c r="I749" s="158"/>
      <c r="L749" s="154"/>
      <c r="M749" s="159"/>
      <c r="T749" s="160"/>
      <c r="AT749" s="155" t="s">
        <v>155</v>
      </c>
      <c r="AU749" s="155" t="s">
        <v>82</v>
      </c>
      <c r="AV749" s="13" t="s">
        <v>149</v>
      </c>
      <c r="AW749" s="13" t="s">
        <v>33</v>
      </c>
      <c r="AX749" s="13" t="s">
        <v>80</v>
      </c>
      <c r="AY749" s="155" t="s">
        <v>141</v>
      </c>
    </row>
    <row r="750" spans="2:65" s="1" customFormat="1" ht="16.5" customHeight="1">
      <c r="B750" s="33"/>
      <c r="C750" s="128" t="s">
        <v>1209</v>
      </c>
      <c r="D750" s="128" t="s">
        <v>144</v>
      </c>
      <c r="E750" s="129" t="s">
        <v>1210</v>
      </c>
      <c r="F750" s="130" t="s">
        <v>1211</v>
      </c>
      <c r="G750" s="131" t="s">
        <v>445</v>
      </c>
      <c r="H750" s="132">
        <v>2.35</v>
      </c>
      <c r="I750" s="133"/>
      <c r="J750" s="134">
        <f>ROUND(I750*H750,2)</f>
        <v>0</v>
      </c>
      <c r="K750" s="130" t="s">
        <v>148</v>
      </c>
      <c r="L750" s="33"/>
      <c r="M750" s="135" t="s">
        <v>19</v>
      </c>
      <c r="N750" s="136" t="s">
        <v>43</v>
      </c>
      <c r="P750" s="137">
        <f>O750*H750</f>
        <v>0</v>
      </c>
      <c r="Q750" s="137">
        <v>0</v>
      </c>
      <c r="R750" s="137">
        <f>Q750*H750</f>
        <v>0</v>
      </c>
      <c r="S750" s="137">
        <v>0</v>
      </c>
      <c r="T750" s="138">
        <f>S750*H750</f>
        <v>0</v>
      </c>
      <c r="AR750" s="139" t="s">
        <v>260</v>
      </c>
      <c r="AT750" s="139" t="s">
        <v>144</v>
      </c>
      <c r="AU750" s="139" t="s">
        <v>82</v>
      </c>
      <c r="AY750" s="18" t="s">
        <v>141</v>
      </c>
      <c r="BE750" s="140">
        <f>IF(N750="základní",J750,0)</f>
        <v>0</v>
      </c>
      <c r="BF750" s="140">
        <f>IF(N750="snížená",J750,0)</f>
        <v>0</v>
      </c>
      <c r="BG750" s="140">
        <f>IF(N750="zákl. přenesená",J750,0)</f>
        <v>0</v>
      </c>
      <c r="BH750" s="140">
        <f>IF(N750="sníž. přenesená",J750,0)</f>
        <v>0</v>
      </c>
      <c r="BI750" s="140">
        <f>IF(N750="nulová",J750,0)</f>
        <v>0</v>
      </c>
      <c r="BJ750" s="18" t="s">
        <v>80</v>
      </c>
      <c r="BK750" s="140">
        <f>ROUND(I750*H750,2)</f>
        <v>0</v>
      </c>
      <c r="BL750" s="18" t="s">
        <v>260</v>
      </c>
      <c r="BM750" s="139" t="s">
        <v>1212</v>
      </c>
    </row>
    <row r="751" spans="2:47" s="1" customFormat="1" ht="10.2">
      <c r="B751" s="33"/>
      <c r="D751" s="141" t="s">
        <v>151</v>
      </c>
      <c r="F751" s="142" t="s">
        <v>1213</v>
      </c>
      <c r="I751" s="143"/>
      <c r="L751" s="33"/>
      <c r="M751" s="144"/>
      <c r="T751" s="54"/>
      <c r="AT751" s="18" t="s">
        <v>151</v>
      </c>
      <c r="AU751" s="18" t="s">
        <v>82</v>
      </c>
    </row>
    <row r="752" spans="2:47" s="1" customFormat="1" ht="10.2">
      <c r="B752" s="33"/>
      <c r="D752" s="145" t="s">
        <v>153</v>
      </c>
      <c r="F752" s="146" t="s">
        <v>1214</v>
      </c>
      <c r="I752" s="143"/>
      <c r="L752" s="33"/>
      <c r="M752" s="144"/>
      <c r="T752" s="54"/>
      <c r="AT752" s="18" t="s">
        <v>153</v>
      </c>
      <c r="AU752" s="18" t="s">
        <v>82</v>
      </c>
    </row>
    <row r="753" spans="2:51" s="12" customFormat="1" ht="10.2">
      <c r="B753" s="147"/>
      <c r="D753" s="141" t="s">
        <v>155</v>
      </c>
      <c r="E753" s="148" t="s">
        <v>19</v>
      </c>
      <c r="F753" s="149" t="s">
        <v>1215</v>
      </c>
      <c r="H753" s="150">
        <v>2.35</v>
      </c>
      <c r="I753" s="151"/>
      <c r="L753" s="147"/>
      <c r="M753" s="152"/>
      <c r="T753" s="153"/>
      <c r="AT753" s="148" t="s">
        <v>155</v>
      </c>
      <c r="AU753" s="148" t="s">
        <v>82</v>
      </c>
      <c r="AV753" s="12" t="s">
        <v>82</v>
      </c>
      <c r="AW753" s="12" t="s">
        <v>33</v>
      </c>
      <c r="AX753" s="12" t="s">
        <v>80</v>
      </c>
      <c r="AY753" s="148" t="s">
        <v>141</v>
      </c>
    </row>
    <row r="754" spans="2:65" s="1" customFormat="1" ht="24.15" customHeight="1">
      <c r="B754" s="33"/>
      <c r="C754" s="174" t="s">
        <v>1216</v>
      </c>
      <c r="D754" s="174" t="s">
        <v>437</v>
      </c>
      <c r="E754" s="175" t="s">
        <v>1217</v>
      </c>
      <c r="F754" s="176" t="s">
        <v>1218</v>
      </c>
      <c r="G754" s="177" t="s">
        <v>445</v>
      </c>
      <c r="H754" s="178">
        <v>4.7</v>
      </c>
      <c r="I754" s="179"/>
      <c r="J754" s="180">
        <f>ROUND(I754*H754,2)</f>
        <v>0</v>
      </c>
      <c r="K754" s="176" t="s">
        <v>19</v>
      </c>
      <c r="L754" s="181"/>
      <c r="M754" s="182" t="s">
        <v>19</v>
      </c>
      <c r="N754" s="183" t="s">
        <v>43</v>
      </c>
      <c r="P754" s="137">
        <f>O754*H754</f>
        <v>0</v>
      </c>
      <c r="Q754" s="137">
        <v>0.004</v>
      </c>
      <c r="R754" s="137">
        <f>Q754*H754</f>
        <v>0.0188</v>
      </c>
      <c r="S754" s="137">
        <v>0</v>
      </c>
      <c r="T754" s="138">
        <f>S754*H754</f>
        <v>0</v>
      </c>
      <c r="AR754" s="139" t="s">
        <v>200</v>
      </c>
      <c r="AT754" s="139" t="s">
        <v>437</v>
      </c>
      <c r="AU754" s="139" t="s">
        <v>82</v>
      </c>
      <c r="AY754" s="18" t="s">
        <v>141</v>
      </c>
      <c r="BE754" s="140">
        <f>IF(N754="základní",J754,0)</f>
        <v>0</v>
      </c>
      <c r="BF754" s="140">
        <f>IF(N754="snížená",J754,0)</f>
        <v>0</v>
      </c>
      <c r="BG754" s="140">
        <f>IF(N754="zákl. přenesená",J754,0)</f>
        <v>0</v>
      </c>
      <c r="BH754" s="140">
        <f>IF(N754="sníž. přenesená",J754,0)</f>
        <v>0</v>
      </c>
      <c r="BI754" s="140">
        <f>IF(N754="nulová",J754,0)</f>
        <v>0</v>
      </c>
      <c r="BJ754" s="18" t="s">
        <v>80</v>
      </c>
      <c r="BK754" s="140">
        <f>ROUND(I754*H754,2)</f>
        <v>0</v>
      </c>
      <c r="BL754" s="18" t="s">
        <v>149</v>
      </c>
      <c r="BM754" s="139" t="s">
        <v>1219</v>
      </c>
    </row>
    <row r="755" spans="2:47" s="1" customFormat="1" ht="19.2">
      <c r="B755" s="33"/>
      <c r="D755" s="141" t="s">
        <v>151</v>
      </c>
      <c r="F755" s="142" t="s">
        <v>1218</v>
      </c>
      <c r="I755" s="143"/>
      <c r="L755" s="33"/>
      <c r="M755" s="144"/>
      <c r="T755" s="54"/>
      <c r="AT755" s="18" t="s">
        <v>151</v>
      </c>
      <c r="AU755" s="18" t="s">
        <v>82</v>
      </c>
    </row>
    <row r="756" spans="2:51" s="12" customFormat="1" ht="10.2">
      <c r="B756" s="147"/>
      <c r="D756" s="141" t="s">
        <v>155</v>
      </c>
      <c r="E756" s="148" t="s">
        <v>19</v>
      </c>
      <c r="F756" s="149" t="s">
        <v>1207</v>
      </c>
      <c r="H756" s="150">
        <v>4.7</v>
      </c>
      <c r="I756" s="151"/>
      <c r="L756" s="147"/>
      <c r="M756" s="152"/>
      <c r="T756" s="153"/>
      <c r="AT756" s="148" t="s">
        <v>155</v>
      </c>
      <c r="AU756" s="148" t="s">
        <v>82</v>
      </c>
      <c r="AV756" s="12" t="s">
        <v>82</v>
      </c>
      <c r="AW756" s="12" t="s">
        <v>33</v>
      </c>
      <c r="AX756" s="12" t="s">
        <v>80</v>
      </c>
      <c r="AY756" s="148" t="s">
        <v>141</v>
      </c>
    </row>
    <row r="757" spans="2:65" s="1" customFormat="1" ht="24.15" customHeight="1">
      <c r="B757" s="33"/>
      <c r="C757" s="174" t="s">
        <v>1220</v>
      </c>
      <c r="D757" s="174" t="s">
        <v>437</v>
      </c>
      <c r="E757" s="175" t="s">
        <v>1221</v>
      </c>
      <c r="F757" s="176" t="s">
        <v>1222</v>
      </c>
      <c r="G757" s="177" t="s">
        <v>445</v>
      </c>
      <c r="H757" s="178">
        <v>4.7</v>
      </c>
      <c r="I757" s="179"/>
      <c r="J757" s="180">
        <f>ROUND(I757*H757,2)</f>
        <v>0</v>
      </c>
      <c r="K757" s="176" t="s">
        <v>19</v>
      </c>
      <c r="L757" s="181"/>
      <c r="M757" s="182" t="s">
        <v>19</v>
      </c>
      <c r="N757" s="183" t="s">
        <v>43</v>
      </c>
      <c r="P757" s="137">
        <f>O757*H757</f>
        <v>0</v>
      </c>
      <c r="Q757" s="137">
        <v>0.004</v>
      </c>
      <c r="R757" s="137">
        <f>Q757*H757</f>
        <v>0.0188</v>
      </c>
      <c r="S757" s="137">
        <v>0</v>
      </c>
      <c r="T757" s="138">
        <f>S757*H757</f>
        <v>0</v>
      </c>
      <c r="AR757" s="139" t="s">
        <v>200</v>
      </c>
      <c r="AT757" s="139" t="s">
        <v>437</v>
      </c>
      <c r="AU757" s="139" t="s">
        <v>82</v>
      </c>
      <c r="AY757" s="18" t="s">
        <v>141</v>
      </c>
      <c r="BE757" s="140">
        <f>IF(N757="základní",J757,0)</f>
        <v>0</v>
      </c>
      <c r="BF757" s="140">
        <f>IF(N757="snížená",J757,0)</f>
        <v>0</v>
      </c>
      <c r="BG757" s="140">
        <f>IF(N757="zákl. přenesená",J757,0)</f>
        <v>0</v>
      </c>
      <c r="BH757" s="140">
        <f>IF(N757="sníž. přenesená",J757,0)</f>
        <v>0</v>
      </c>
      <c r="BI757" s="140">
        <f>IF(N757="nulová",J757,0)</f>
        <v>0</v>
      </c>
      <c r="BJ757" s="18" t="s">
        <v>80</v>
      </c>
      <c r="BK757" s="140">
        <f>ROUND(I757*H757,2)</f>
        <v>0</v>
      </c>
      <c r="BL757" s="18" t="s">
        <v>149</v>
      </c>
      <c r="BM757" s="139" t="s">
        <v>1223</v>
      </c>
    </row>
    <row r="758" spans="2:47" s="1" customFormat="1" ht="19.2">
      <c r="B758" s="33"/>
      <c r="D758" s="141" t="s">
        <v>151</v>
      </c>
      <c r="F758" s="142" t="s">
        <v>1222</v>
      </c>
      <c r="I758" s="143"/>
      <c r="L758" s="33"/>
      <c r="M758" s="144"/>
      <c r="T758" s="54"/>
      <c r="AT758" s="18" t="s">
        <v>151</v>
      </c>
      <c r="AU758" s="18" t="s">
        <v>82</v>
      </c>
    </row>
    <row r="759" spans="2:51" s="12" customFormat="1" ht="10.2">
      <c r="B759" s="147"/>
      <c r="D759" s="141" t="s">
        <v>155</v>
      </c>
      <c r="E759" s="148" t="s">
        <v>19</v>
      </c>
      <c r="F759" s="149" t="s">
        <v>1208</v>
      </c>
      <c r="H759" s="150">
        <v>4.7</v>
      </c>
      <c r="I759" s="151"/>
      <c r="L759" s="147"/>
      <c r="M759" s="152"/>
      <c r="T759" s="153"/>
      <c r="AT759" s="148" t="s">
        <v>155</v>
      </c>
      <c r="AU759" s="148" t="s">
        <v>82</v>
      </c>
      <c r="AV759" s="12" t="s">
        <v>82</v>
      </c>
      <c r="AW759" s="12" t="s">
        <v>33</v>
      </c>
      <c r="AX759" s="12" t="s">
        <v>80</v>
      </c>
      <c r="AY759" s="148" t="s">
        <v>141</v>
      </c>
    </row>
    <row r="760" spans="2:65" s="1" customFormat="1" ht="24.15" customHeight="1">
      <c r="B760" s="33"/>
      <c r="C760" s="174" t="s">
        <v>1224</v>
      </c>
      <c r="D760" s="174" t="s">
        <v>437</v>
      </c>
      <c r="E760" s="175" t="s">
        <v>1225</v>
      </c>
      <c r="F760" s="176" t="s">
        <v>1226</v>
      </c>
      <c r="G760" s="177" t="s">
        <v>445</v>
      </c>
      <c r="H760" s="178">
        <v>2.35</v>
      </c>
      <c r="I760" s="179"/>
      <c r="J760" s="180">
        <f>ROUND(I760*H760,2)</f>
        <v>0</v>
      </c>
      <c r="K760" s="176" t="s">
        <v>19</v>
      </c>
      <c r="L760" s="181"/>
      <c r="M760" s="182" t="s">
        <v>19</v>
      </c>
      <c r="N760" s="183" t="s">
        <v>43</v>
      </c>
      <c r="P760" s="137">
        <f>O760*H760</f>
        <v>0</v>
      </c>
      <c r="Q760" s="137">
        <v>0.007</v>
      </c>
      <c r="R760" s="137">
        <f>Q760*H760</f>
        <v>0.01645</v>
      </c>
      <c r="S760" s="137">
        <v>0</v>
      </c>
      <c r="T760" s="138">
        <f>S760*H760</f>
        <v>0</v>
      </c>
      <c r="AR760" s="139" t="s">
        <v>380</v>
      </c>
      <c r="AT760" s="139" t="s">
        <v>437</v>
      </c>
      <c r="AU760" s="139" t="s">
        <v>82</v>
      </c>
      <c r="AY760" s="18" t="s">
        <v>141</v>
      </c>
      <c r="BE760" s="140">
        <f>IF(N760="základní",J760,0)</f>
        <v>0</v>
      </c>
      <c r="BF760" s="140">
        <f>IF(N760="snížená",J760,0)</f>
        <v>0</v>
      </c>
      <c r="BG760" s="140">
        <f>IF(N760="zákl. přenesená",J760,0)</f>
        <v>0</v>
      </c>
      <c r="BH760" s="140">
        <f>IF(N760="sníž. přenesená",J760,0)</f>
        <v>0</v>
      </c>
      <c r="BI760" s="140">
        <f>IF(N760="nulová",J760,0)</f>
        <v>0</v>
      </c>
      <c r="BJ760" s="18" t="s">
        <v>80</v>
      </c>
      <c r="BK760" s="140">
        <f>ROUND(I760*H760,2)</f>
        <v>0</v>
      </c>
      <c r="BL760" s="18" t="s">
        <v>260</v>
      </c>
      <c r="BM760" s="139" t="s">
        <v>1227</v>
      </c>
    </row>
    <row r="761" spans="2:47" s="1" customFormat="1" ht="19.2">
      <c r="B761" s="33"/>
      <c r="D761" s="141" t="s">
        <v>151</v>
      </c>
      <c r="F761" s="142" t="s">
        <v>1226</v>
      </c>
      <c r="I761" s="143"/>
      <c r="L761" s="33"/>
      <c r="M761" s="144"/>
      <c r="T761" s="54"/>
      <c r="AT761" s="18" t="s">
        <v>151</v>
      </c>
      <c r="AU761" s="18" t="s">
        <v>82</v>
      </c>
    </row>
    <row r="762" spans="2:51" s="12" customFormat="1" ht="10.2">
      <c r="B762" s="147"/>
      <c r="D762" s="141" t="s">
        <v>155</v>
      </c>
      <c r="E762" s="148" t="s">
        <v>19</v>
      </c>
      <c r="F762" s="149" t="s">
        <v>1215</v>
      </c>
      <c r="H762" s="150">
        <v>2.35</v>
      </c>
      <c r="I762" s="151"/>
      <c r="L762" s="147"/>
      <c r="M762" s="152"/>
      <c r="T762" s="153"/>
      <c r="AT762" s="148" t="s">
        <v>155</v>
      </c>
      <c r="AU762" s="148" t="s">
        <v>82</v>
      </c>
      <c r="AV762" s="12" t="s">
        <v>82</v>
      </c>
      <c r="AW762" s="12" t="s">
        <v>33</v>
      </c>
      <c r="AX762" s="12" t="s">
        <v>80</v>
      </c>
      <c r="AY762" s="148" t="s">
        <v>141</v>
      </c>
    </row>
    <row r="763" spans="2:65" s="1" customFormat="1" ht="16.5" customHeight="1">
      <c r="B763" s="33"/>
      <c r="C763" s="128" t="s">
        <v>1228</v>
      </c>
      <c r="D763" s="128" t="s">
        <v>144</v>
      </c>
      <c r="E763" s="129" t="s">
        <v>1229</v>
      </c>
      <c r="F763" s="130" t="s">
        <v>1230</v>
      </c>
      <c r="G763" s="131" t="s">
        <v>517</v>
      </c>
      <c r="H763" s="132">
        <v>3</v>
      </c>
      <c r="I763" s="133"/>
      <c r="J763" s="134">
        <f>ROUND(I763*H763,2)</f>
        <v>0</v>
      </c>
      <c r="K763" s="130" t="s">
        <v>148</v>
      </c>
      <c r="L763" s="33"/>
      <c r="M763" s="135" t="s">
        <v>19</v>
      </c>
      <c r="N763" s="136" t="s">
        <v>43</v>
      </c>
      <c r="P763" s="137">
        <f>O763*H763</f>
        <v>0</v>
      </c>
      <c r="Q763" s="137">
        <v>0</v>
      </c>
      <c r="R763" s="137">
        <f>Q763*H763</f>
        <v>0</v>
      </c>
      <c r="S763" s="137">
        <v>0</v>
      </c>
      <c r="T763" s="138">
        <f>S763*H763</f>
        <v>0</v>
      </c>
      <c r="AR763" s="139" t="s">
        <v>260</v>
      </c>
      <c r="AT763" s="139" t="s">
        <v>144</v>
      </c>
      <c r="AU763" s="139" t="s">
        <v>82</v>
      </c>
      <c r="AY763" s="18" t="s">
        <v>141</v>
      </c>
      <c r="BE763" s="140">
        <f>IF(N763="základní",J763,0)</f>
        <v>0</v>
      </c>
      <c r="BF763" s="140">
        <f>IF(N763="snížená",J763,0)</f>
        <v>0</v>
      </c>
      <c r="BG763" s="140">
        <f>IF(N763="zákl. přenesená",J763,0)</f>
        <v>0</v>
      </c>
      <c r="BH763" s="140">
        <f>IF(N763="sníž. přenesená",J763,0)</f>
        <v>0</v>
      </c>
      <c r="BI763" s="140">
        <f>IF(N763="nulová",J763,0)</f>
        <v>0</v>
      </c>
      <c r="BJ763" s="18" t="s">
        <v>80</v>
      </c>
      <c r="BK763" s="140">
        <f>ROUND(I763*H763,2)</f>
        <v>0</v>
      </c>
      <c r="BL763" s="18" t="s">
        <v>260</v>
      </c>
      <c r="BM763" s="139" t="s">
        <v>1231</v>
      </c>
    </row>
    <row r="764" spans="2:47" s="1" customFormat="1" ht="10.2">
      <c r="B764" s="33"/>
      <c r="D764" s="141" t="s">
        <v>151</v>
      </c>
      <c r="F764" s="142" t="s">
        <v>1232</v>
      </c>
      <c r="I764" s="143"/>
      <c r="L764" s="33"/>
      <c r="M764" s="144"/>
      <c r="T764" s="54"/>
      <c r="AT764" s="18" t="s">
        <v>151</v>
      </c>
      <c r="AU764" s="18" t="s">
        <v>82</v>
      </c>
    </row>
    <row r="765" spans="2:47" s="1" customFormat="1" ht="10.2">
      <c r="B765" s="33"/>
      <c r="D765" s="145" t="s">
        <v>153</v>
      </c>
      <c r="F765" s="146" t="s">
        <v>1233</v>
      </c>
      <c r="I765" s="143"/>
      <c r="L765" s="33"/>
      <c r="M765" s="144"/>
      <c r="T765" s="54"/>
      <c r="AT765" s="18" t="s">
        <v>153</v>
      </c>
      <c r="AU765" s="18" t="s">
        <v>82</v>
      </c>
    </row>
    <row r="766" spans="2:51" s="12" customFormat="1" ht="10.2">
      <c r="B766" s="147"/>
      <c r="D766" s="141" t="s">
        <v>155</v>
      </c>
      <c r="E766" s="148" t="s">
        <v>19</v>
      </c>
      <c r="F766" s="149" t="s">
        <v>1108</v>
      </c>
      <c r="H766" s="150">
        <v>3</v>
      </c>
      <c r="I766" s="151"/>
      <c r="L766" s="147"/>
      <c r="M766" s="152"/>
      <c r="T766" s="153"/>
      <c r="AT766" s="148" t="s">
        <v>155</v>
      </c>
      <c r="AU766" s="148" t="s">
        <v>82</v>
      </c>
      <c r="AV766" s="12" t="s">
        <v>82</v>
      </c>
      <c r="AW766" s="12" t="s">
        <v>33</v>
      </c>
      <c r="AX766" s="12" t="s">
        <v>80</v>
      </c>
      <c r="AY766" s="148" t="s">
        <v>141</v>
      </c>
    </row>
    <row r="767" spans="2:65" s="1" customFormat="1" ht="16.5" customHeight="1">
      <c r="B767" s="33"/>
      <c r="C767" s="174" t="s">
        <v>1234</v>
      </c>
      <c r="D767" s="174" t="s">
        <v>437</v>
      </c>
      <c r="E767" s="175" t="s">
        <v>1235</v>
      </c>
      <c r="F767" s="176" t="s">
        <v>1236</v>
      </c>
      <c r="G767" s="177" t="s">
        <v>517</v>
      </c>
      <c r="H767" s="178">
        <v>3</v>
      </c>
      <c r="I767" s="179"/>
      <c r="J767" s="180">
        <f>ROUND(I767*H767,2)</f>
        <v>0</v>
      </c>
      <c r="K767" s="176" t="s">
        <v>148</v>
      </c>
      <c r="L767" s="181"/>
      <c r="M767" s="182" t="s">
        <v>19</v>
      </c>
      <c r="N767" s="183" t="s">
        <v>43</v>
      </c>
      <c r="P767" s="137">
        <f>O767*H767</f>
        <v>0</v>
      </c>
      <c r="Q767" s="137">
        <v>0.00185</v>
      </c>
      <c r="R767" s="137">
        <f>Q767*H767</f>
        <v>0.00555</v>
      </c>
      <c r="S767" s="137">
        <v>0</v>
      </c>
      <c r="T767" s="138">
        <f>S767*H767</f>
        <v>0</v>
      </c>
      <c r="AR767" s="139" t="s">
        <v>380</v>
      </c>
      <c r="AT767" s="139" t="s">
        <v>437</v>
      </c>
      <c r="AU767" s="139" t="s">
        <v>82</v>
      </c>
      <c r="AY767" s="18" t="s">
        <v>141</v>
      </c>
      <c r="BE767" s="140">
        <f>IF(N767="základní",J767,0)</f>
        <v>0</v>
      </c>
      <c r="BF767" s="140">
        <f>IF(N767="snížená",J767,0)</f>
        <v>0</v>
      </c>
      <c r="BG767" s="140">
        <f>IF(N767="zákl. přenesená",J767,0)</f>
        <v>0</v>
      </c>
      <c r="BH767" s="140">
        <f>IF(N767="sníž. přenesená",J767,0)</f>
        <v>0</v>
      </c>
      <c r="BI767" s="140">
        <f>IF(N767="nulová",J767,0)</f>
        <v>0</v>
      </c>
      <c r="BJ767" s="18" t="s">
        <v>80</v>
      </c>
      <c r="BK767" s="140">
        <f>ROUND(I767*H767,2)</f>
        <v>0</v>
      </c>
      <c r="BL767" s="18" t="s">
        <v>260</v>
      </c>
      <c r="BM767" s="139" t="s">
        <v>1237</v>
      </c>
    </row>
    <row r="768" spans="2:47" s="1" customFormat="1" ht="10.2">
      <c r="B768" s="33"/>
      <c r="D768" s="141" t="s">
        <v>151</v>
      </c>
      <c r="F768" s="142" t="s">
        <v>1236</v>
      </c>
      <c r="I768" s="143"/>
      <c r="L768" s="33"/>
      <c r="M768" s="144"/>
      <c r="T768" s="54"/>
      <c r="AT768" s="18" t="s">
        <v>151</v>
      </c>
      <c r="AU768" s="18" t="s">
        <v>82</v>
      </c>
    </row>
    <row r="769" spans="2:65" s="1" customFormat="1" ht="21.75" customHeight="1">
      <c r="B769" s="33"/>
      <c r="C769" s="128" t="s">
        <v>1238</v>
      </c>
      <c r="D769" s="128" t="s">
        <v>144</v>
      </c>
      <c r="E769" s="129" t="s">
        <v>1239</v>
      </c>
      <c r="F769" s="130" t="s">
        <v>1240</v>
      </c>
      <c r="G769" s="131" t="s">
        <v>180</v>
      </c>
      <c r="H769" s="132">
        <v>0.281</v>
      </c>
      <c r="I769" s="133"/>
      <c r="J769" s="134">
        <f>ROUND(I769*H769,2)</f>
        <v>0</v>
      </c>
      <c r="K769" s="130" t="s">
        <v>148</v>
      </c>
      <c r="L769" s="33"/>
      <c r="M769" s="135" t="s">
        <v>19</v>
      </c>
      <c r="N769" s="136" t="s">
        <v>43</v>
      </c>
      <c r="P769" s="137">
        <f>O769*H769</f>
        <v>0</v>
      </c>
      <c r="Q769" s="137">
        <v>0</v>
      </c>
      <c r="R769" s="137">
        <f>Q769*H769</f>
        <v>0</v>
      </c>
      <c r="S769" s="137">
        <v>0</v>
      </c>
      <c r="T769" s="138">
        <f>S769*H769</f>
        <v>0</v>
      </c>
      <c r="AR769" s="139" t="s">
        <v>260</v>
      </c>
      <c r="AT769" s="139" t="s">
        <v>144</v>
      </c>
      <c r="AU769" s="139" t="s">
        <v>82</v>
      </c>
      <c r="AY769" s="18" t="s">
        <v>141</v>
      </c>
      <c r="BE769" s="140">
        <f>IF(N769="základní",J769,0)</f>
        <v>0</v>
      </c>
      <c r="BF769" s="140">
        <f>IF(N769="snížená",J769,0)</f>
        <v>0</v>
      </c>
      <c r="BG769" s="140">
        <f>IF(N769="zákl. přenesená",J769,0)</f>
        <v>0</v>
      </c>
      <c r="BH769" s="140">
        <f>IF(N769="sníž. přenesená",J769,0)</f>
        <v>0</v>
      </c>
      <c r="BI769" s="140">
        <f>IF(N769="nulová",J769,0)</f>
        <v>0</v>
      </c>
      <c r="BJ769" s="18" t="s">
        <v>80</v>
      </c>
      <c r="BK769" s="140">
        <f>ROUND(I769*H769,2)</f>
        <v>0</v>
      </c>
      <c r="BL769" s="18" t="s">
        <v>260</v>
      </c>
      <c r="BM769" s="139" t="s">
        <v>1241</v>
      </c>
    </row>
    <row r="770" spans="2:47" s="1" customFormat="1" ht="19.2">
      <c r="B770" s="33"/>
      <c r="D770" s="141" t="s">
        <v>151</v>
      </c>
      <c r="F770" s="142" t="s">
        <v>1242</v>
      </c>
      <c r="I770" s="143"/>
      <c r="L770" s="33"/>
      <c r="M770" s="144"/>
      <c r="T770" s="54"/>
      <c r="AT770" s="18" t="s">
        <v>151</v>
      </c>
      <c r="AU770" s="18" t="s">
        <v>82</v>
      </c>
    </row>
    <row r="771" spans="2:47" s="1" customFormat="1" ht="10.2">
      <c r="B771" s="33"/>
      <c r="D771" s="145" t="s">
        <v>153</v>
      </c>
      <c r="F771" s="146" t="s">
        <v>1243</v>
      </c>
      <c r="I771" s="143"/>
      <c r="L771" s="33"/>
      <c r="M771" s="144"/>
      <c r="T771" s="54"/>
      <c r="AT771" s="18" t="s">
        <v>153</v>
      </c>
      <c r="AU771" s="18" t="s">
        <v>82</v>
      </c>
    </row>
    <row r="772" spans="2:63" s="11" customFormat="1" ht="22.8" customHeight="1">
      <c r="B772" s="116"/>
      <c r="D772" s="117" t="s">
        <v>71</v>
      </c>
      <c r="E772" s="126" t="s">
        <v>1244</v>
      </c>
      <c r="F772" s="126" t="s">
        <v>1245</v>
      </c>
      <c r="I772" s="119"/>
      <c r="J772" s="127">
        <f>BK772</f>
        <v>0</v>
      </c>
      <c r="L772" s="116"/>
      <c r="M772" s="121"/>
      <c r="P772" s="122">
        <f>SUM(P773:P781)</f>
        <v>0</v>
      </c>
      <c r="R772" s="122">
        <f>SUM(R773:R781)</f>
        <v>0.44079999999999997</v>
      </c>
      <c r="T772" s="123">
        <f>SUM(T773:T781)</f>
        <v>0</v>
      </c>
      <c r="AR772" s="117" t="s">
        <v>82</v>
      </c>
      <c r="AT772" s="124" t="s">
        <v>71</v>
      </c>
      <c r="AU772" s="124" t="s">
        <v>80</v>
      </c>
      <c r="AY772" s="117" t="s">
        <v>141</v>
      </c>
      <c r="BK772" s="125">
        <f>SUM(BK773:BK781)</f>
        <v>0</v>
      </c>
    </row>
    <row r="773" spans="2:65" s="1" customFormat="1" ht="37.8" customHeight="1">
      <c r="B773" s="33"/>
      <c r="C773" s="128" t="s">
        <v>1246</v>
      </c>
      <c r="D773" s="128" t="s">
        <v>144</v>
      </c>
      <c r="E773" s="129" t="s">
        <v>1247</v>
      </c>
      <c r="F773" s="130" t="s">
        <v>1248</v>
      </c>
      <c r="G773" s="131" t="s">
        <v>517</v>
      </c>
      <c r="H773" s="132">
        <v>2</v>
      </c>
      <c r="I773" s="133"/>
      <c r="J773" s="134">
        <f>ROUND(I773*H773,2)</f>
        <v>0</v>
      </c>
      <c r="K773" s="130" t="s">
        <v>19</v>
      </c>
      <c r="L773" s="33"/>
      <c r="M773" s="135" t="s">
        <v>19</v>
      </c>
      <c r="N773" s="136" t="s">
        <v>43</v>
      </c>
      <c r="P773" s="137">
        <f>O773*H773</f>
        <v>0</v>
      </c>
      <c r="Q773" s="137">
        <v>0.094</v>
      </c>
      <c r="R773" s="137">
        <f>Q773*H773</f>
        <v>0.188</v>
      </c>
      <c r="S773" s="137">
        <v>0</v>
      </c>
      <c r="T773" s="138">
        <f>S773*H773</f>
        <v>0</v>
      </c>
      <c r="AR773" s="139" t="s">
        <v>260</v>
      </c>
      <c r="AT773" s="139" t="s">
        <v>144</v>
      </c>
      <c r="AU773" s="139" t="s">
        <v>82</v>
      </c>
      <c r="AY773" s="18" t="s">
        <v>141</v>
      </c>
      <c r="BE773" s="140">
        <f>IF(N773="základní",J773,0)</f>
        <v>0</v>
      </c>
      <c r="BF773" s="140">
        <f>IF(N773="snížená",J773,0)</f>
        <v>0</v>
      </c>
      <c r="BG773" s="140">
        <f>IF(N773="zákl. přenesená",J773,0)</f>
        <v>0</v>
      </c>
      <c r="BH773" s="140">
        <f>IF(N773="sníž. přenesená",J773,0)</f>
        <v>0</v>
      </c>
      <c r="BI773" s="140">
        <f>IF(N773="nulová",J773,0)</f>
        <v>0</v>
      </c>
      <c r="BJ773" s="18" t="s">
        <v>80</v>
      </c>
      <c r="BK773" s="140">
        <f>ROUND(I773*H773,2)</f>
        <v>0</v>
      </c>
      <c r="BL773" s="18" t="s">
        <v>260</v>
      </c>
      <c r="BM773" s="139" t="s">
        <v>1249</v>
      </c>
    </row>
    <row r="774" spans="2:47" s="1" customFormat="1" ht="38.4">
      <c r="B774" s="33"/>
      <c r="D774" s="141" t="s">
        <v>151</v>
      </c>
      <c r="F774" s="142" t="s">
        <v>1250</v>
      </c>
      <c r="I774" s="143"/>
      <c r="L774" s="33"/>
      <c r="M774" s="144"/>
      <c r="T774" s="54"/>
      <c r="AT774" s="18" t="s">
        <v>151</v>
      </c>
      <c r="AU774" s="18" t="s">
        <v>82</v>
      </c>
    </row>
    <row r="775" spans="2:65" s="1" customFormat="1" ht="37.8" customHeight="1">
      <c r="B775" s="33"/>
      <c r="C775" s="128" t="s">
        <v>1251</v>
      </c>
      <c r="D775" s="128" t="s">
        <v>144</v>
      </c>
      <c r="E775" s="129" t="s">
        <v>1252</v>
      </c>
      <c r="F775" s="130" t="s">
        <v>1253</v>
      </c>
      <c r="G775" s="131" t="s">
        <v>973</v>
      </c>
      <c r="H775" s="132">
        <v>1</v>
      </c>
      <c r="I775" s="133"/>
      <c r="J775" s="134">
        <f>ROUND(I775*H775,2)</f>
        <v>0</v>
      </c>
      <c r="K775" s="130" t="s">
        <v>19</v>
      </c>
      <c r="L775" s="33"/>
      <c r="M775" s="135" t="s">
        <v>19</v>
      </c>
      <c r="N775" s="136" t="s">
        <v>43</v>
      </c>
      <c r="P775" s="137">
        <f>O775*H775</f>
        <v>0</v>
      </c>
      <c r="Q775" s="137">
        <v>0.0078</v>
      </c>
      <c r="R775" s="137">
        <f>Q775*H775</f>
        <v>0.0078</v>
      </c>
      <c r="S775" s="137">
        <v>0</v>
      </c>
      <c r="T775" s="138">
        <f>S775*H775</f>
        <v>0</v>
      </c>
      <c r="AR775" s="139" t="s">
        <v>260</v>
      </c>
      <c r="AT775" s="139" t="s">
        <v>144</v>
      </c>
      <c r="AU775" s="139" t="s">
        <v>82</v>
      </c>
      <c r="AY775" s="18" t="s">
        <v>141</v>
      </c>
      <c r="BE775" s="140">
        <f>IF(N775="základní",J775,0)</f>
        <v>0</v>
      </c>
      <c r="BF775" s="140">
        <f>IF(N775="snížená",J775,0)</f>
        <v>0</v>
      </c>
      <c r="BG775" s="140">
        <f>IF(N775="zákl. přenesená",J775,0)</f>
        <v>0</v>
      </c>
      <c r="BH775" s="140">
        <f>IF(N775="sníž. přenesená",J775,0)</f>
        <v>0</v>
      </c>
      <c r="BI775" s="140">
        <f>IF(N775="nulová",J775,0)</f>
        <v>0</v>
      </c>
      <c r="BJ775" s="18" t="s">
        <v>80</v>
      </c>
      <c r="BK775" s="140">
        <f>ROUND(I775*H775,2)</f>
        <v>0</v>
      </c>
      <c r="BL775" s="18" t="s">
        <v>260</v>
      </c>
      <c r="BM775" s="139" t="s">
        <v>1254</v>
      </c>
    </row>
    <row r="776" spans="2:47" s="1" customFormat="1" ht="19.2">
      <c r="B776" s="33"/>
      <c r="D776" s="141" t="s">
        <v>151</v>
      </c>
      <c r="F776" s="142" t="s">
        <v>1253</v>
      </c>
      <c r="I776" s="143"/>
      <c r="L776" s="33"/>
      <c r="M776" s="144"/>
      <c r="T776" s="54"/>
      <c r="AT776" s="18" t="s">
        <v>151</v>
      </c>
      <c r="AU776" s="18" t="s">
        <v>82</v>
      </c>
    </row>
    <row r="777" spans="2:65" s="1" customFormat="1" ht="37.8" customHeight="1">
      <c r="B777" s="33"/>
      <c r="C777" s="128" t="s">
        <v>1255</v>
      </c>
      <c r="D777" s="128" t="s">
        <v>144</v>
      </c>
      <c r="E777" s="129" t="s">
        <v>1256</v>
      </c>
      <c r="F777" s="130" t="s">
        <v>1257</v>
      </c>
      <c r="G777" s="131" t="s">
        <v>973</v>
      </c>
      <c r="H777" s="132">
        <v>1</v>
      </c>
      <c r="I777" s="133"/>
      <c r="J777" s="134">
        <f>ROUND(I777*H777,2)</f>
        <v>0</v>
      </c>
      <c r="K777" s="130" t="s">
        <v>19</v>
      </c>
      <c r="L777" s="33"/>
      <c r="M777" s="135" t="s">
        <v>19</v>
      </c>
      <c r="N777" s="136" t="s">
        <v>43</v>
      </c>
      <c r="P777" s="137">
        <f>O777*H777</f>
        <v>0</v>
      </c>
      <c r="Q777" s="137">
        <v>0.245</v>
      </c>
      <c r="R777" s="137">
        <f>Q777*H777</f>
        <v>0.245</v>
      </c>
      <c r="S777" s="137">
        <v>0</v>
      </c>
      <c r="T777" s="138">
        <f>S777*H777</f>
        <v>0</v>
      </c>
      <c r="AR777" s="139" t="s">
        <v>260</v>
      </c>
      <c r="AT777" s="139" t="s">
        <v>144</v>
      </c>
      <c r="AU777" s="139" t="s">
        <v>82</v>
      </c>
      <c r="AY777" s="18" t="s">
        <v>141</v>
      </c>
      <c r="BE777" s="140">
        <f>IF(N777="základní",J777,0)</f>
        <v>0</v>
      </c>
      <c r="BF777" s="140">
        <f>IF(N777="snížená",J777,0)</f>
        <v>0</v>
      </c>
      <c r="BG777" s="140">
        <f>IF(N777="zákl. přenesená",J777,0)</f>
        <v>0</v>
      </c>
      <c r="BH777" s="140">
        <f>IF(N777="sníž. přenesená",J777,0)</f>
        <v>0</v>
      </c>
      <c r="BI777" s="140">
        <f>IF(N777="nulová",J777,0)</f>
        <v>0</v>
      </c>
      <c r="BJ777" s="18" t="s">
        <v>80</v>
      </c>
      <c r="BK777" s="140">
        <f>ROUND(I777*H777,2)</f>
        <v>0</v>
      </c>
      <c r="BL777" s="18" t="s">
        <v>260</v>
      </c>
      <c r="BM777" s="139" t="s">
        <v>1258</v>
      </c>
    </row>
    <row r="778" spans="2:47" s="1" customFormat="1" ht="38.4">
      <c r="B778" s="33"/>
      <c r="D778" s="141" t="s">
        <v>151</v>
      </c>
      <c r="F778" s="142" t="s">
        <v>1259</v>
      </c>
      <c r="I778" s="143"/>
      <c r="L778" s="33"/>
      <c r="M778" s="144"/>
      <c r="T778" s="54"/>
      <c r="AT778" s="18" t="s">
        <v>151</v>
      </c>
      <c r="AU778" s="18" t="s">
        <v>82</v>
      </c>
    </row>
    <row r="779" spans="2:65" s="1" customFormat="1" ht="21.75" customHeight="1">
      <c r="B779" s="33"/>
      <c r="C779" s="128" t="s">
        <v>1260</v>
      </c>
      <c r="D779" s="128" t="s">
        <v>144</v>
      </c>
      <c r="E779" s="129" t="s">
        <v>1261</v>
      </c>
      <c r="F779" s="130" t="s">
        <v>1262</v>
      </c>
      <c r="G779" s="131" t="s">
        <v>180</v>
      </c>
      <c r="H779" s="132">
        <v>0.441</v>
      </c>
      <c r="I779" s="133"/>
      <c r="J779" s="134">
        <f>ROUND(I779*H779,2)</f>
        <v>0</v>
      </c>
      <c r="K779" s="130" t="s">
        <v>148</v>
      </c>
      <c r="L779" s="33"/>
      <c r="M779" s="135" t="s">
        <v>19</v>
      </c>
      <c r="N779" s="136" t="s">
        <v>43</v>
      </c>
      <c r="P779" s="137">
        <f>O779*H779</f>
        <v>0</v>
      </c>
      <c r="Q779" s="137">
        <v>0</v>
      </c>
      <c r="R779" s="137">
        <f>Q779*H779</f>
        <v>0</v>
      </c>
      <c r="S779" s="137">
        <v>0</v>
      </c>
      <c r="T779" s="138">
        <f>S779*H779</f>
        <v>0</v>
      </c>
      <c r="AR779" s="139" t="s">
        <v>260</v>
      </c>
      <c r="AT779" s="139" t="s">
        <v>144</v>
      </c>
      <c r="AU779" s="139" t="s">
        <v>82</v>
      </c>
      <c r="AY779" s="18" t="s">
        <v>141</v>
      </c>
      <c r="BE779" s="140">
        <f>IF(N779="základní",J779,0)</f>
        <v>0</v>
      </c>
      <c r="BF779" s="140">
        <f>IF(N779="snížená",J779,0)</f>
        <v>0</v>
      </c>
      <c r="BG779" s="140">
        <f>IF(N779="zákl. přenesená",J779,0)</f>
        <v>0</v>
      </c>
      <c r="BH779" s="140">
        <f>IF(N779="sníž. přenesená",J779,0)</f>
        <v>0</v>
      </c>
      <c r="BI779" s="140">
        <f>IF(N779="nulová",J779,0)</f>
        <v>0</v>
      </c>
      <c r="BJ779" s="18" t="s">
        <v>80</v>
      </c>
      <c r="BK779" s="140">
        <f>ROUND(I779*H779,2)</f>
        <v>0</v>
      </c>
      <c r="BL779" s="18" t="s">
        <v>260</v>
      </c>
      <c r="BM779" s="139" t="s">
        <v>1263</v>
      </c>
    </row>
    <row r="780" spans="2:47" s="1" customFormat="1" ht="19.2">
      <c r="B780" s="33"/>
      <c r="D780" s="141" t="s">
        <v>151</v>
      </c>
      <c r="F780" s="142" t="s">
        <v>1264</v>
      </c>
      <c r="I780" s="143"/>
      <c r="L780" s="33"/>
      <c r="M780" s="144"/>
      <c r="T780" s="54"/>
      <c r="AT780" s="18" t="s">
        <v>151</v>
      </c>
      <c r="AU780" s="18" t="s">
        <v>82</v>
      </c>
    </row>
    <row r="781" spans="2:47" s="1" customFormat="1" ht="10.2">
      <c r="B781" s="33"/>
      <c r="D781" s="145" t="s">
        <v>153</v>
      </c>
      <c r="F781" s="146" t="s">
        <v>1265</v>
      </c>
      <c r="I781" s="143"/>
      <c r="L781" s="33"/>
      <c r="M781" s="144"/>
      <c r="T781" s="54"/>
      <c r="AT781" s="18" t="s">
        <v>153</v>
      </c>
      <c r="AU781" s="18" t="s">
        <v>82</v>
      </c>
    </row>
    <row r="782" spans="2:63" s="11" customFormat="1" ht="22.8" customHeight="1">
      <c r="B782" s="116"/>
      <c r="D782" s="117" t="s">
        <v>71</v>
      </c>
      <c r="E782" s="126" t="s">
        <v>1266</v>
      </c>
      <c r="F782" s="126" t="s">
        <v>1267</v>
      </c>
      <c r="I782" s="119"/>
      <c r="J782" s="127">
        <f>BK782</f>
        <v>0</v>
      </c>
      <c r="L782" s="116"/>
      <c r="M782" s="121"/>
      <c r="P782" s="122">
        <f>SUM(P783:P789)</f>
        <v>0</v>
      </c>
      <c r="R782" s="122">
        <f>SUM(R783:R789)</f>
        <v>0.020106940000000004</v>
      </c>
      <c r="T782" s="123">
        <f>SUM(T783:T789)</f>
        <v>0</v>
      </c>
      <c r="AR782" s="117" t="s">
        <v>82</v>
      </c>
      <c r="AT782" s="124" t="s">
        <v>71</v>
      </c>
      <c r="AU782" s="124" t="s">
        <v>80</v>
      </c>
      <c r="AY782" s="117" t="s">
        <v>141</v>
      </c>
      <c r="BK782" s="125">
        <f>SUM(BK783:BK789)</f>
        <v>0</v>
      </c>
    </row>
    <row r="783" spans="2:65" s="1" customFormat="1" ht="16.5" customHeight="1">
      <c r="B783" s="33"/>
      <c r="C783" s="128" t="s">
        <v>1268</v>
      </c>
      <c r="D783" s="128" t="s">
        <v>144</v>
      </c>
      <c r="E783" s="129" t="s">
        <v>1269</v>
      </c>
      <c r="F783" s="130" t="s">
        <v>1270</v>
      </c>
      <c r="G783" s="131" t="s">
        <v>147</v>
      </c>
      <c r="H783" s="132">
        <v>0.266</v>
      </c>
      <c r="I783" s="133"/>
      <c r="J783" s="134">
        <f>ROUND(I783*H783,2)</f>
        <v>0</v>
      </c>
      <c r="K783" s="130" t="s">
        <v>148</v>
      </c>
      <c r="L783" s="33"/>
      <c r="M783" s="135" t="s">
        <v>19</v>
      </c>
      <c r="N783" s="136" t="s">
        <v>43</v>
      </c>
      <c r="P783" s="137">
        <f>O783*H783</f>
        <v>0</v>
      </c>
      <c r="Q783" s="137">
        <v>0.07559</v>
      </c>
      <c r="R783" s="137">
        <f>Q783*H783</f>
        <v>0.020106940000000004</v>
      </c>
      <c r="S783" s="137">
        <v>0</v>
      </c>
      <c r="T783" s="138">
        <f>S783*H783</f>
        <v>0</v>
      </c>
      <c r="AR783" s="139" t="s">
        <v>260</v>
      </c>
      <c r="AT783" s="139" t="s">
        <v>144</v>
      </c>
      <c r="AU783" s="139" t="s">
        <v>82</v>
      </c>
      <c r="AY783" s="18" t="s">
        <v>141</v>
      </c>
      <c r="BE783" s="140">
        <f>IF(N783="základní",J783,0)</f>
        <v>0</v>
      </c>
      <c r="BF783" s="140">
        <f>IF(N783="snížená",J783,0)</f>
        <v>0</v>
      </c>
      <c r="BG783" s="140">
        <f>IF(N783="zákl. přenesená",J783,0)</f>
        <v>0</v>
      </c>
      <c r="BH783" s="140">
        <f>IF(N783="sníž. přenesená",J783,0)</f>
        <v>0</v>
      </c>
      <c r="BI783" s="140">
        <f>IF(N783="nulová",J783,0)</f>
        <v>0</v>
      </c>
      <c r="BJ783" s="18" t="s">
        <v>80</v>
      </c>
      <c r="BK783" s="140">
        <f>ROUND(I783*H783,2)</f>
        <v>0</v>
      </c>
      <c r="BL783" s="18" t="s">
        <v>260</v>
      </c>
      <c r="BM783" s="139" t="s">
        <v>1271</v>
      </c>
    </row>
    <row r="784" spans="2:47" s="1" customFormat="1" ht="10.2">
      <c r="B784" s="33"/>
      <c r="D784" s="141" t="s">
        <v>151</v>
      </c>
      <c r="F784" s="142" t="s">
        <v>1272</v>
      </c>
      <c r="I784" s="143"/>
      <c r="L784" s="33"/>
      <c r="M784" s="144"/>
      <c r="T784" s="54"/>
      <c r="AT784" s="18" t="s">
        <v>151</v>
      </c>
      <c r="AU784" s="18" t="s">
        <v>82</v>
      </c>
    </row>
    <row r="785" spans="2:47" s="1" customFormat="1" ht="10.2">
      <c r="B785" s="33"/>
      <c r="D785" s="145" t="s">
        <v>153</v>
      </c>
      <c r="F785" s="146" t="s">
        <v>1273</v>
      </c>
      <c r="I785" s="143"/>
      <c r="L785" s="33"/>
      <c r="M785" s="144"/>
      <c r="T785" s="54"/>
      <c r="AT785" s="18" t="s">
        <v>153</v>
      </c>
      <c r="AU785" s="18" t="s">
        <v>82</v>
      </c>
    </row>
    <row r="786" spans="2:51" s="12" customFormat="1" ht="10.2">
      <c r="B786" s="147"/>
      <c r="D786" s="141" t="s">
        <v>155</v>
      </c>
      <c r="E786" s="148" t="s">
        <v>19</v>
      </c>
      <c r="F786" s="149" t="s">
        <v>1274</v>
      </c>
      <c r="H786" s="150">
        <v>0.266</v>
      </c>
      <c r="I786" s="151"/>
      <c r="L786" s="147"/>
      <c r="M786" s="152"/>
      <c r="T786" s="153"/>
      <c r="AT786" s="148" t="s">
        <v>155</v>
      </c>
      <c r="AU786" s="148" t="s">
        <v>82</v>
      </c>
      <c r="AV786" s="12" t="s">
        <v>82</v>
      </c>
      <c r="AW786" s="12" t="s">
        <v>33</v>
      </c>
      <c r="AX786" s="12" t="s">
        <v>80</v>
      </c>
      <c r="AY786" s="148" t="s">
        <v>141</v>
      </c>
    </row>
    <row r="787" spans="2:65" s="1" customFormat="1" ht="21.75" customHeight="1">
      <c r="B787" s="33"/>
      <c r="C787" s="128" t="s">
        <v>1275</v>
      </c>
      <c r="D787" s="128" t="s">
        <v>144</v>
      </c>
      <c r="E787" s="129" t="s">
        <v>1276</v>
      </c>
      <c r="F787" s="130" t="s">
        <v>1277</v>
      </c>
      <c r="G787" s="131" t="s">
        <v>180</v>
      </c>
      <c r="H787" s="132">
        <v>0.02</v>
      </c>
      <c r="I787" s="133"/>
      <c r="J787" s="134">
        <f>ROUND(I787*H787,2)</f>
        <v>0</v>
      </c>
      <c r="K787" s="130" t="s">
        <v>148</v>
      </c>
      <c r="L787" s="33"/>
      <c r="M787" s="135" t="s">
        <v>19</v>
      </c>
      <c r="N787" s="136" t="s">
        <v>43</v>
      </c>
      <c r="P787" s="137">
        <f>O787*H787</f>
        <v>0</v>
      </c>
      <c r="Q787" s="137">
        <v>0</v>
      </c>
      <c r="R787" s="137">
        <f>Q787*H787</f>
        <v>0</v>
      </c>
      <c r="S787" s="137">
        <v>0</v>
      </c>
      <c r="T787" s="138">
        <f>S787*H787</f>
        <v>0</v>
      </c>
      <c r="AR787" s="139" t="s">
        <v>260</v>
      </c>
      <c r="AT787" s="139" t="s">
        <v>144</v>
      </c>
      <c r="AU787" s="139" t="s">
        <v>82</v>
      </c>
      <c r="AY787" s="18" t="s">
        <v>141</v>
      </c>
      <c r="BE787" s="140">
        <f>IF(N787="základní",J787,0)</f>
        <v>0</v>
      </c>
      <c r="BF787" s="140">
        <f>IF(N787="snížená",J787,0)</f>
        <v>0</v>
      </c>
      <c r="BG787" s="140">
        <f>IF(N787="zákl. přenesená",J787,0)</f>
        <v>0</v>
      </c>
      <c r="BH787" s="140">
        <f>IF(N787="sníž. přenesená",J787,0)</f>
        <v>0</v>
      </c>
      <c r="BI787" s="140">
        <f>IF(N787="nulová",J787,0)</f>
        <v>0</v>
      </c>
      <c r="BJ787" s="18" t="s">
        <v>80</v>
      </c>
      <c r="BK787" s="140">
        <f>ROUND(I787*H787,2)</f>
        <v>0</v>
      </c>
      <c r="BL787" s="18" t="s">
        <v>260</v>
      </c>
      <c r="BM787" s="139" t="s">
        <v>1278</v>
      </c>
    </row>
    <row r="788" spans="2:47" s="1" customFormat="1" ht="19.2">
      <c r="B788" s="33"/>
      <c r="D788" s="141" t="s">
        <v>151</v>
      </c>
      <c r="F788" s="142" t="s">
        <v>1279</v>
      </c>
      <c r="I788" s="143"/>
      <c r="L788" s="33"/>
      <c r="M788" s="144"/>
      <c r="T788" s="54"/>
      <c r="AT788" s="18" t="s">
        <v>151</v>
      </c>
      <c r="AU788" s="18" t="s">
        <v>82</v>
      </c>
    </row>
    <row r="789" spans="2:47" s="1" customFormat="1" ht="10.2">
      <c r="B789" s="33"/>
      <c r="D789" s="145" t="s">
        <v>153</v>
      </c>
      <c r="F789" s="146" t="s">
        <v>1280</v>
      </c>
      <c r="I789" s="143"/>
      <c r="L789" s="33"/>
      <c r="M789" s="144"/>
      <c r="T789" s="54"/>
      <c r="AT789" s="18" t="s">
        <v>153</v>
      </c>
      <c r="AU789" s="18" t="s">
        <v>82</v>
      </c>
    </row>
    <row r="790" spans="2:63" s="11" customFormat="1" ht="22.8" customHeight="1">
      <c r="B790" s="116"/>
      <c r="D790" s="117" t="s">
        <v>71</v>
      </c>
      <c r="E790" s="126" t="s">
        <v>1281</v>
      </c>
      <c r="F790" s="126" t="s">
        <v>1282</v>
      </c>
      <c r="I790" s="119"/>
      <c r="J790" s="127">
        <f>BK790</f>
        <v>0</v>
      </c>
      <c r="L790" s="116"/>
      <c r="M790" s="121"/>
      <c r="P790" s="122">
        <f>SUM(P791:P816)</f>
        <v>0</v>
      </c>
      <c r="R790" s="122">
        <f>SUM(R791:R816)</f>
        <v>0.7282359</v>
      </c>
      <c r="T790" s="123">
        <f>SUM(T791:T816)</f>
        <v>0</v>
      </c>
      <c r="AR790" s="117" t="s">
        <v>82</v>
      </c>
      <c r="AT790" s="124" t="s">
        <v>71</v>
      </c>
      <c r="AU790" s="124" t="s">
        <v>80</v>
      </c>
      <c r="AY790" s="117" t="s">
        <v>141</v>
      </c>
      <c r="BK790" s="125">
        <f>SUM(BK791:BK816)</f>
        <v>0</v>
      </c>
    </row>
    <row r="791" spans="2:65" s="1" customFormat="1" ht="16.5" customHeight="1">
      <c r="B791" s="33"/>
      <c r="C791" s="128" t="s">
        <v>1283</v>
      </c>
      <c r="D791" s="128" t="s">
        <v>144</v>
      </c>
      <c r="E791" s="129" t="s">
        <v>1284</v>
      </c>
      <c r="F791" s="130" t="s">
        <v>1285</v>
      </c>
      <c r="G791" s="131" t="s">
        <v>147</v>
      </c>
      <c r="H791" s="132">
        <v>95.49</v>
      </c>
      <c r="I791" s="133"/>
      <c r="J791" s="134">
        <f>ROUND(I791*H791,2)</f>
        <v>0</v>
      </c>
      <c r="K791" s="130" t="s">
        <v>148</v>
      </c>
      <c r="L791" s="33"/>
      <c r="M791" s="135" t="s">
        <v>19</v>
      </c>
      <c r="N791" s="136" t="s">
        <v>43</v>
      </c>
      <c r="P791" s="137">
        <f>O791*H791</f>
        <v>0</v>
      </c>
      <c r="Q791" s="137">
        <v>0</v>
      </c>
      <c r="R791" s="137">
        <f>Q791*H791</f>
        <v>0</v>
      </c>
      <c r="S791" s="137">
        <v>0</v>
      </c>
      <c r="T791" s="138">
        <f>S791*H791</f>
        <v>0</v>
      </c>
      <c r="AR791" s="139" t="s">
        <v>260</v>
      </c>
      <c r="AT791" s="139" t="s">
        <v>144</v>
      </c>
      <c r="AU791" s="139" t="s">
        <v>82</v>
      </c>
      <c r="AY791" s="18" t="s">
        <v>141</v>
      </c>
      <c r="BE791" s="140">
        <f>IF(N791="základní",J791,0)</f>
        <v>0</v>
      </c>
      <c r="BF791" s="140">
        <f>IF(N791="snížená",J791,0)</f>
        <v>0</v>
      </c>
      <c r="BG791" s="140">
        <f>IF(N791="zákl. přenesená",J791,0)</f>
        <v>0</v>
      </c>
      <c r="BH791" s="140">
        <f>IF(N791="sníž. přenesená",J791,0)</f>
        <v>0</v>
      </c>
      <c r="BI791" s="140">
        <f>IF(N791="nulová",J791,0)</f>
        <v>0</v>
      </c>
      <c r="BJ791" s="18" t="s">
        <v>80</v>
      </c>
      <c r="BK791" s="140">
        <f>ROUND(I791*H791,2)</f>
        <v>0</v>
      </c>
      <c r="BL791" s="18" t="s">
        <v>260</v>
      </c>
      <c r="BM791" s="139" t="s">
        <v>1286</v>
      </c>
    </row>
    <row r="792" spans="2:47" s="1" customFormat="1" ht="10.2">
      <c r="B792" s="33"/>
      <c r="D792" s="141" t="s">
        <v>151</v>
      </c>
      <c r="F792" s="142" t="s">
        <v>1287</v>
      </c>
      <c r="I792" s="143"/>
      <c r="L792" s="33"/>
      <c r="M792" s="144"/>
      <c r="T792" s="54"/>
      <c r="AT792" s="18" t="s">
        <v>151</v>
      </c>
      <c r="AU792" s="18" t="s">
        <v>82</v>
      </c>
    </row>
    <row r="793" spans="2:47" s="1" customFormat="1" ht="10.2">
      <c r="B793" s="33"/>
      <c r="D793" s="145" t="s">
        <v>153</v>
      </c>
      <c r="F793" s="146" t="s">
        <v>1288</v>
      </c>
      <c r="I793" s="143"/>
      <c r="L793" s="33"/>
      <c r="M793" s="144"/>
      <c r="T793" s="54"/>
      <c r="AT793" s="18" t="s">
        <v>153</v>
      </c>
      <c r="AU793" s="18" t="s">
        <v>82</v>
      </c>
    </row>
    <row r="794" spans="2:51" s="12" customFormat="1" ht="10.2">
      <c r="B794" s="147"/>
      <c r="D794" s="141" t="s">
        <v>155</v>
      </c>
      <c r="E794" s="148" t="s">
        <v>19</v>
      </c>
      <c r="F794" s="149" t="s">
        <v>1289</v>
      </c>
      <c r="H794" s="150">
        <v>95.49</v>
      </c>
      <c r="I794" s="151"/>
      <c r="L794" s="147"/>
      <c r="M794" s="152"/>
      <c r="T794" s="153"/>
      <c r="AT794" s="148" t="s">
        <v>155</v>
      </c>
      <c r="AU794" s="148" t="s">
        <v>82</v>
      </c>
      <c r="AV794" s="12" t="s">
        <v>82</v>
      </c>
      <c r="AW794" s="12" t="s">
        <v>33</v>
      </c>
      <c r="AX794" s="12" t="s">
        <v>80</v>
      </c>
      <c r="AY794" s="148" t="s">
        <v>141</v>
      </c>
    </row>
    <row r="795" spans="2:65" s="1" customFormat="1" ht="16.5" customHeight="1">
      <c r="B795" s="33"/>
      <c r="C795" s="128" t="s">
        <v>1290</v>
      </c>
      <c r="D795" s="128" t="s">
        <v>144</v>
      </c>
      <c r="E795" s="129" t="s">
        <v>1291</v>
      </c>
      <c r="F795" s="130" t="s">
        <v>1292</v>
      </c>
      <c r="G795" s="131" t="s">
        <v>147</v>
      </c>
      <c r="H795" s="132">
        <v>95.49</v>
      </c>
      <c r="I795" s="133"/>
      <c r="J795" s="134">
        <f>ROUND(I795*H795,2)</f>
        <v>0</v>
      </c>
      <c r="K795" s="130" t="s">
        <v>148</v>
      </c>
      <c r="L795" s="33"/>
      <c r="M795" s="135" t="s">
        <v>19</v>
      </c>
      <c r="N795" s="136" t="s">
        <v>43</v>
      </c>
      <c r="P795" s="137">
        <f>O795*H795</f>
        <v>0</v>
      </c>
      <c r="Q795" s="137">
        <v>3E-05</v>
      </c>
      <c r="R795" s="137">
        <f>Q795*H795</f>
        <v>0.0028647</v>
      </c>
      <c r="S795" s="137">
        <v>0</v>
      </c>
      <c r="T795" s="138">
        <f>S795*H795</f>
        <v>0</v>
      </c>
      <c r="AR795" s="139" t="s">
        <v>260</v>
      </c>
      <c r="AT795" s="139" t="s">
        <v>144</v>
      </c>
      <c r="AU795" s="139" t="s">
        <v>82</v>
      </c>
      <c r="AY795" s="18" t="s">
        <v>141</v>
      </c>
      <c r="BE795" s="140">
        <f>IF(N795="základní",J795,0)</f>
        <v>0</v>
      </c>
      <c r="BF795" s="140">
        <f>IF(N795="snížená",J795,0)</f>
        <v>0</v>
      </c>
      <c r="BG795" s="140">
        <f>IF(N795="zákl. přenesená",J795,0)</f>
        <v>0</v>
      </c>
      <c r="BH795" s="140">
        <f>IF(N795="sníž. přenesená",J795,0)</f>
        <v>0</v>
      </c>
      <c r="BI795" s="140">
        <f>IF(N795="nulová",J795,0)</f>
        <v>0</v>
      </c>
      <c r="BJ795" s="18" t="s">
        <v>80</v>
      </c>
      <c r="BK795" s="140">
        <f>ROUND(I795*H795,2)</f>
        <v>0</v>
      </c>
      <c r="BL795" s="18" t="s">
        <v>260</v>
      </c>
      <c r="BM795" s="139" t="s">
        <v>1293</v>
      </c>
    </row>
    <row r="796" spans="2:47" s="1" customFormat="1" ht="10.2">
      <c r="B796" s="33"/>
      <c r="D796" s="141" t="s">
        <v>151</v>
      </c>
      <c r="F796" s="142" t="s">
        <v>1294</v>
      </c>
      <c r="I796" s="143"/>
      <c r="L796" s="33"/>
      <c r="M796" s="144"/>
      <c r="T796" s="54"/>
      <c r="AT796" s="18" t="s">
        <v>151</v>
      </c>
      <c r="AU796" s="18" t="s">
        <v>82</v>
      </c>
    </row>
    <row r="797" spans="2:47" s="1" customFormat="1" ht="10.2">
      <c r="B797" s="33"/>
      <c r="D797" s="145" t="s">
        <v>153</v>
      </c>
      <c r="F797" s="146" t="s">
        <v>1295</v>
      </c>
      <c r="I797" s="143"/>
      <c r="L797" s="33"/>
      <c r="M797" s="144"/>
      <c r="T797" s="54"/>
      <c r="AT797" s="18" t="s">
        <v>153</v>
      </c>
      <c r="AU797" s="18" t="s">
        <v>82</v>
      </c>
    </row>
    <row r="798" spans="2:65" s="1" customFormat="1" ht="21.75" customHeight="1">
      <c r="B798" s="33"/>
      <c r="C798" s="128" t="s">
        <v>1296</v>
      </c>
      <c r="D798" s="128" t="s">
        <v>144</v>
      </c>
      <c r="E798" s="129" t="s">
        <v>1297</v>
      </c>
      <c r="F798" s="130" t="s">
        <v>1298</v>
      </c>
      <c r="G798" s="131" t="s">
        <v>147</v>
      </c>
      <c r="H798" s="132">
        <v>56.88</v>
      </c>
      <c r="I798" s="133"/>
      <c r="J798" s="134">
        <f>ROUND(I798*H798,2)</f>
        <v>0</v>
      </c>
      <c r="K798" s="130" t="s">
        <v>148</v>
      </c>
      <c r="L798" s="33"/>
      <c r="M798" s="135" t="s">
        <v>19</v>
      </c>
      <c r="N798" s="136" t="s">
        <v>43</v>
      </c>
      <c r="P798" s="137">
        <f>O798*H798</f>
        <v>0</v>
      </c>
      <c r="Q798" s="137">
        <v>0.0075</v>
      </c>
      <c r="R798" s="137">
        <f>Q798*H798</f>
        <v>0.4266</v>
      </c>
      <c r="S798" s="137">
        <v>0</v>
      </c>
      <c r="T798" s="138">
        <f>S798*H798</f>
        <v>0</v>
      </c>
      <c r="AR798" s="139" t="s">
        <v>260</v>
      </c>
      <c r="AT798" s="139" t="s">
        <v>144</v>
      </c>
      <c r="AU798" s="139" t="s">
        <v>82</v>
      </c>
      <c r="AY798" s="18" t="s">
        <v>141</v>
      </c>
      <c r="BE798" s="140">
        <f>IF(N798="základní",J798,0)</f>
        <v>0</v>
      </c>
      <c r="BF798" s="140">
        <f>IF(N798="snížená",J798,0)</f>
        <v>0</v>
      </c>
      <c r="BG798" s="140">
        <f>IF(N798="zákl. přenesená",J798,0)</f>
        <v>0</v>
      </c>
      <c r="BH798" s="140">
        <f>IF(N798="sníž. přenesená",J798,0)</f>
        <v>0</v>
      </c>
      <c r="BI798" s="140">
        <f>IF(N798="nulová",J798,0)</f>
        <v>0</v>
      </c>
      <c r="BJ798" s="18" t="s">
        <v>80</v>
      </c>
      <c r="BK798" s="140">
        <f>ROUND(I798*H798,2)</f>
        <v>0</v>
      </c>
      <c r="BL798" s="18" t="s">
        <v>260</v>
      </c>
      <c r="BM798" s="139" t="s">
        <v>1299</v>
      </c>
    </row>
    <row r="799" spans="2:47" s="1" customFormat="1" ht="19.2">
      <c r="B799" s="33"/>
      <c r="D799" s="141" t="s">
        <v>151</v>
      </c>
      <c r="F799" s="142" t="s">
        <v>1300</v>
      </c>
      <c r="I799" s="143"/>
      <c r="L799" s="33"/>
      <c r="M799" s="144"/>
      <c r="T799" s="54"/>
      <c r="AT799" s="18" t="s">
        <v>151</v>
      </c>
      <c r="AU799" s="18" t="s">
        <v>82</v>
      </c>
    </row>
    <row r="800" spans="2:47" s="1" customFormat="1" ht="10.2">
      <c r="B800" s="33"/>
      <c r="D800" s="145" t="s">
        <v>153</v>
      </c>
      <c r="F800" s="146" t="s">
        <v>1301</v>
      </c>
      <c r="I800" s="143"/>
      <c r="L800" s="33"/>
      <c r="M800" s="144"/>
      <c r="T800" s="54"/>
      <c r="AT800" s="18" t="s">
        <v>153</v>
      </c>
      <c r="AU800" s="18" t="s">
        <v>82</v>
      </c>
    </row>
    <row r="801" spans="2:51" s="12" customFormat="1" ht="10.2">
      <c r="B801" s="147"/>
      <c r="D801" s="141" t="s">
        <v>155</v>
      </c>
      <c r="E801" s="148" t="s">
        <v>19</v>
      </c>
      <c r="F801" s="149" t="s">
        <v>505</v>
      </c>
      <c r="H801" s="150">
        <v>56.88</v>
      </c>
      <c r="I801" s="151"/>
      <c r="L801" s="147"/>
      <c r="M801" s="152"/>
      <c r="T801" s="153"/>
      <c r="AT801" s="148" t="s">
        <v>155</v>
      </c>
      <c r="AU801" s="148" t="s">
        <v>82</v>
      </c>
      <c r="AV801" s="12" t="s">
        <v>82</v>
      </c>
      <c r="AW801" s="12" t="s">
        <v>33</v>
      </c>
      <c r="AX801" s="12" t="s">
        <v>80</v>
      </c>
      <c r="AY801" s="148" t="s">
        <v>141</v>
      </c>
    </row>
    <row r="802" spans="2:65" s="1" customFormat="1" ht="24.15" customHeight="1">
      <c r="B802" s="33"/>
      <c r="C802" s="128" t="s">
        <v>1302</v>
      </c>
      <c r="D802" s="128" t="s">
        <v>144</v>
      </c>
      <c r="E802" s="129" t="s">
        <v>1303</v>
      </c>
      <c r="F802" s="130" t="s">
        <v>1304</v>
      </c>
      <c r="G802" s="131" t="s">
        <v>147</v>
      </c>
      <c r="H802" s="132">
        <v>38.61</v>
      </c>
      <c r="I802" s="133"/>
      <c r="J802" s="134">
        <f>ROUND(I802*H802,2)</f>
        <v>0</v>
      </c>
      <c r="K802" s="130" t="s">
        <v>19</v>
      </c>
      <c r="L802" s="33"/>
      <c r="M802" s="135" t="s">
        <v>19</v>
      </c>
      <c r="N802" s="136" t="s">
        <v>43</v>
      </c>
      <c r="P802" s="137">
        <f>O802*H802</f>
        <v>0</v>
      </c>
      <c r="Q802" s="137">
        <v>0.0022</v>
      </c>
      <c r="R802" s="137">
        <f>Q802*H802</f>
        <v>0.084942</v>
      </c>
      <c r="S802" s="137">
        <v>0</v>
      </c>
      <c r="T802" s="138">
        <f>S802*H802</f>
        <v>0</v>
      </c>
      <c r="AR802" s="139" t="s">
        <v>260</v>
      </c>
      <c r="AT802" s="139" t="s">
        <v>144</v>
      </c>
      <c r="AU802" s="139" t="s">
        <v>82</v>
      </c>
      <c r="AY802" s="18" t="s">
        <v>141</v>
      </c>
      <c r="BE802" s="140">
        <f>IF(N802="základní",J802,0)</f>
        <v>0</v>
      </c>
      <c r="BF802" s="140">
        <f>IF(N802="snížená",J802,0)</f>
        <v>0</v>
      </c>
      <c r="BG802" s="140">
        <f>IF(N802="zákl. přenesená",J802,0)</f>
        <v>0</v>
      </c>
      <c r="BH802" s="140">
        <f>IF(N802="sníž. přenesená",J802,0)</f>
        <v>0</v>
      </c>
      <c r="BI802" s="140">
        <f>IF(N802="nulová",J802,0)</f>
        <v>0</v>
      </c>
      <c r="BJ802" s="18" t="s">
        <v>80</v>
      </c>
      <c r="BK802" s="140">
        <f>ROUND(I802*H802,2)</f>
        <v>0</v>
      </c>
      <c r="BL802" s="18" t="s">
        <v>260</v>
      </c>
      <c r="BM802" s="139" t="s">
        <v>1305</v>
      </c>
    </row>
    <row r="803" spans="2:47" s="1" customFormat="1" ht="19.2">
      <c r="B803" s="33"/>
      <c r="D803" s="141" t="s">
        <v>151</v>
      </c>
      <c r="F803" s="142" t="s">
        <v>1304</v>
      </c>
      <c r="I803" s="143"/>
      <c r="L803" s="33"/>
      <c r="M803" s="144"/>
      <c r="T803" s="54"/>
      <c r="AT803" s="18" t="s">
        <v>151</v>
      </c>
      <c r="AU803" s="18" t="s">
        <v>82</v>
      </c>
    </row>
    <row r="804" spans="2:51" s="12" customFormat="1" ht="10.2">
      <c r="B804" s="147"/>
      <c r="D804" s="141" t="s">
        <v>155</v>
      </c>
      <c r="E804" s="148" t="s">
        <v>19</v>
      </c>
      <c r="F804" s="149" t="s">
        <v>498</v>
      </c>
      <c r="H804" s="150">
        <v>38.61</v>
      </c>
      <c r="I804" s="151"/>
      <c r="L804" s="147"/>
      <c r="M804" s="152"/>
      <c r="T804" s="153"/>
      <c r="AT804" s="148" t="s">
        <v>155</v>
      </c>
      <c r="AU804" s="148" t="s">
        <v>82</v>
      </c>
      <c r="AV804" s="12" t="s">
        <v>82</v>
      </c>
      <c r="AW804" s="12" t="s">
        <v>33</v>
      </c>
      <c r="AX804" s="12" t="s">
        <v>80</v>
      </c>
      <c r="AY804" s="148" t="s">
        <v>141</v>
      </c>
    </row>
    <row r="805" spans="2:65" s="1" customFormat="1" ht="33" customHeight="1">
      <c r="B805" s="33"/>
      <c r="C805" s="128" t="s">
        <v>1306</v>
      </c>
      <c r="D805" s="128" t="s">
        <v>144</v>
      </c>
      <c r="E805" s="129" t="s">
        <v>1307</v>
      </c>
      <c r="F805" s="130" t="s">
        <v>1308</v>
      </c>
      <c r="G805" s="131" t="s">
        <v>147</v>
      </c>
      <c r="H805" s="132">
        <v>2.826</v>
      </c>
      <c r="I805" s="133"/>
      <c r="J805" s="134">
        <f>ROUND(I805*H805,2)</f>
        <v>0</v>
      </c>
      <c r="K805" s="130" t="s">
        <v>19</v>
      </c>
      <c r="L805" s="33"/>
      <c r="M805" s="135" t="s">
        <v>19</v>
      </c>
      <c r="N805" s="136" t="s">
        <v>43</v>
      </c>
      <c r="P805" s="137">
        <f>O805*H805</f>
        <v>0</v>
      </c>
      <c r="Q805" s="137">
        <v>0.0022</v>
      </c>
      <c r="R805" s="137">
        <f>Q805*H805</f>
        <v>0.006217200000000001</v>
      </c>
      <c r="S805" s="137">
        <v>0</v>
      </c>
      <c r="T805" s="138">
        <f>S805*H805</f>
        <v>0</v>
      </c>
      <c r="AR805" s="139" t="s">
        <v>260</v>
      </c>
      <c r="AT805" s="139" t="s">
        <v>144</v>
      </c>
      <c r="AU805" s="139" t="s">
        <v>82</v>
      </c>
      <c r="AY805" s="18" t="s">
        <v>141</v>
      </c>
      <c r="BE805" s="140">
        <f>IF(N805="základní",J805,0)</f>
        <v>0</v>
      </c>
      <c r="BF805" s="140">
        <f>IF(N805="snížená",J805,0)</f>
        <v>0</v>
      </c>
      <c r="BG805" s="140">
        <f>IF(N805="zákl. přenesená",J805,0)</f>
        <v>0</v>
      </c>
      <c r="BH805" s="140">
        <f>IF(N805="sníž. přenesená",J805,0)</f>
        <v>0</v>
      </c>
      <c r="BI805" s="140">
        <f>IF(N805="nulová",J805,0)</f>
        <v>0</v>
      </c>
      <c r="BJ805" s="18" t="s">
        <v>80</v>
      </c>
      <c r="BK805" s="140">
        <f>ROUND(I805*H805,2)</f>
        <v>0</v>
      </c>
      <c r="BL805" s="18" t="s">
        <v>260</v>
      </c>
      <c r="BM805" s="139" t="s">
        <v>1309</v>
      </c>
    </row>
    <row r="806" spans="2:47" s="1" customFormat="1" ht="19.2">
      <c r="B806" s="33"/>
      <c r="D806" s="141" t="s">
        <v>151</v>
      </c>
      <c r="F806" s="142" t="s">
        <v>1308</v>
      </c>
      <c r="I806" s="143"/>
      <c r="L806" s="33"/>
      <c r="M806" s="144"/>
      <c r="T806" s="54"/>
      <c r="AT806" s="18" t="s">
        <v>151</v>
      </c>
      <c r="AU806" s="18" t="s">
        <v>82</v>
      </c>
    </row>
    <row r="807" spans="2:51" s="12" customFormat="1" ht="10.2">
      <c r="B807" s="147"/>
      <c r="D807" s="141" t="s">
        <v>155</v>
      </c>
      <c r="E807" s="148" t="s">
        <v>19</v>
      </c>
      <c r="F807" s="149" t="s">
        <v>1310</v>
      </c>
      <c r="H807" s="150">
        <v>2.826</v>
      </c>
      <c r="I807" s="151"/>
      <c r="L807" s="147"/>
      <c r="M807" s="152"/>
      <c r="T807" s="153"/>
      <c r="AT807" s="148" t="s">
        <v>155</v>
      </c>
      <c r="AU807" s="148" t="s">
        <v>82</v>
      </c>
      <c r="AV807" s="12" t="s">
        <v>82</v>
      </c>
      <c r="AW807" s="12" t="s">
        <v>33</v>
      </c>
      <c r="AX807" s="12" t="s">
        <v>80</v>
      </c>
      <c r="AY807" s="148" t="s">
        <v>141</v>
      </c>
    </row>
    <row r="808" spans="2:65" s="1" customFormat="1" ht="37.8" customHeight="1">
      <c r="B808" s="33"/>
      <c r="C808" s="128" t="s">
        <v>1311</v>
      </c>
      <c r="D808" s="128" t="s">
        <v>144</v>
      </c>
      <c r="E808" s="129" t="s">
        <v>1312</v>
      </c>
      <c r="F808" s="130" t="s">
        <v>1313</v>
      </c>
      <c r="G808" s="131" t="s">
        <v>147</v>
      </c>
      <c r="H808" s="132">
        <v>56.88</v>
      </c>
      <c r="I808" s="133"/>
      <c r="J808" s="134">
        <f>ROUND(I808*H808,2)</f>
        <v>0</v>
      </c>
      <c r="K808" s="130" t="s">
        <v>19</v>
      </c>
      <c r="L808" s="33"/>
      <c r="M808" s="135" t="s">
        <v>19</v>
      </c>
      <c r="N808" s="136" t="s">
        <v>43</v>
      </c>
      <c r="P808" s="137">
        <f>O808*H808</f>
        <v>0</v>
      </c>
      <c r="Q808" s="137">
        <v>0.0025</v>
      </c>
      <c r="R808" s="137">
        <f>Q808*H808</f>
        <v>0.14220000000000002</v>
      </c>
      <c r="S808" s="137">
        <v>0</v>
      </c>
      <c r="T808" s="138">
        <f>S808*H808</f>
        <v>0</v>
      </c>
      <c r="AR808" s="139" t="s">
        <v>260</v>
      </c>
      <c r="AT808" s="139" t="s">
        <v>144</v>
      </c>
      <c r="AU808" s="139" t="s">
        <v>82</v>
      </c>
      <c r="AY808" s="18" t="s">
        <v>141</v>
      </c>
      <c r="BE808" s="140">
        <f>IF(N808="základní",J808,0)</f>
        <v>0</v>
      </c>
      <c r="BF808" s="140">
        <f>IF(N808="snížená",J808,0)</f>
        <v>0</v>
      </c>
      <c r="BG808" s="140">
        <f>IF(N808="zákl. přenesená",J808,0)</f>
        <v>0</v>
      </c>
      <c r="BH808" s="140">
        <f>IF(N808="sníž. přenesená",J808,0)</f>
        <v>0</v>
      </c>
      <c r="BI808" s="140">
        <f>IF(N808="nulová",J808,0)</f>
        <v>0</v>
      </c>
      <c r="BJ808" s="18" t="s">
        <v>80</v>
      </c>
      <c r="BK808" s="140">
        <f>ROUND(I808*H808,2)</f>
        <v>0</v>
      </c>
      <c r="BL808" s="18" t="s">
        <v>260</v>
      </c>
      <c r="BM808" s="139" t="s">
        <v>1314</v>
      </c>
    </row>
    <row r="809" spans="2:47" s="1" customFormat="1" ht="28.8">
      <c r="B809" s="33"/>
      <c r="D809" s="141" t="s">
        <v>151</v>
      </c>
      <c r="F809" s="142" t="s">
        <v>1315</v>
      </c>
      <c r="I809" s="143"/>
      <c r="L809" s="33"/>
      <c r="M809" s="144"/>
      <c r="T809" s="54"/>
      <c r="AT809" s="18" t="s">
        <v>151</v>
      </c>
      <c r="AU809" s="18" t="s">
        <v>82</v>
      </c>
    </row>
    <row r="810" spans="2:51" s="12" customFormat="1" ht="10.2">
      <c r="B810" s="147"/>
      <c r="D810" s="141" t="s">
        <v>155</v>
      </c>
      <c r="E810" s="148" t="s">
        <v>19</v>
      </c>
      <c r="F810" s="149" t="s">
        <v>1316</v>
      </c>
      <c r="H810" s="150">
        <v>56.88</v>
      </c>
      <c r="I810" s="151"/>
      <c r="L810" s="147"/>
      <c r="M810" s="152"/>
      <c r="T810" s="153"/>
      <c r="AT810" s="148" t="s">
        <v>155</v>
      </c>
      <c r="AU810" s="148" t="s">
        <v>82</v>
      </c>
      <c r="AV810" s="12" t="s">
        <v>82</v>
      </c>
      <c r="AW810" s="12" t="s">
        <v>33</v>
      </c>
      <c r="AX810" s="12" t="s">
        <v>80</v>
      </c>
      <c r="AY810" s="148" t="s">
        <v>141</v>
      </c>
    </row>
    <row r="811" spans="2:65" s="1" customFormat="1" ht="24.15" customHeight="1">
      <c r="B811" s="33"/>
      <c r="C811" s="128" t="s">
        <v>1317</v>
      </c>
      <c r="D811" s="128" t="s">
        <v>144</v>
      </c>
      <c r="E811" s="129" t="s">
        <v>1318</v>
      </c>
      <c r="F811" s="130" t="s">
        <v>1319</v>
      </c>
      <c r="G811" s="131" t="s">
        <v>147</v>
      </c>
      <c r="H811" s="132">
        <v>56.88</v>
      </c>
      <c r="I811" s="133"/>
      <c r="J811" s="134">
        <f>ROUND(I811*H811,2)</f>
        <v>0</v>
      </c>
      <c r="K811" s="130" t="s">
        <v>19</v>
      </c>
      <c r="L811" s="33"/>
      <c r="M811" s="135" t="s">
        <v>19</v>
      </c>
      <c r="N811" s="136" t="s">
        <v>43</v>
      </c>
      <c r="P811" s="137">
        <f>O811*H811</f>
        <v>0</v>
      </c>
      <c r="Q811" s="137">
        <v>0.00115</v>
      </c>
      <c r="R811" s="137">
        <f>Q811*H811</f>
        <v>0.065412</v>
      </c>
      <c r="S811" s="137">
        <v>0</v>
      </c>
      <c r="T811" s="138">
        <f>S811*H811</f>
        <v>0</v>
      </c>
      <c r="AR811" s="139" t="s">
        <v>260</v>
      </c>
      <c r="AT811" s="139" t="s">
        <v>144</v>
      </c>
      <c r="AU811" s="139" t="s">
        <v>82</v>
      </c>
      <c r="AY811" s="18" t="s">
        <v>141</v>
      </c>
      <c r="BE811" s="140">
        <f>IF(N811="základní",J811,0)</f>
        <v>0</v>
      </c>
      <c r="BF811" s="140">
        <f>IF(N811="snížená",J811,0)</f>
        <v>0</v>
      </c>
      <c r="BG811" s="140">
        <f>IF(N811="zákl. přenesená",J811,0)</f>
        <v>0</v>
      </c>
      <c r="BH811" s="140">
        <f>IF(N811="sníž. přenesená",J811,0)</f>
        <v>0</v>
      </c>
      <c r="BI811" s="140">
        <f>IF(N811="nulová",J811,0)</f>
        <v>0</v>
      </c>
      <c r="BJ811" s="18" t="s">
        <v>80</v>
      </c>
      <c r="BK811" s="140">
        <f>ROUND(I811*H811,2)</f>
        <v>0</v>
      </c>
      <c r="BL811" s="18" t="s">
        <v>260</v>
      </c>
      <c r="BM811" s="139" t="s">
        <v>1320</v>
      </c>
    </row>
    <row r="812" spans="2:47" s="1" customFormat="1" ht="19.2">
      <c r="B812" s="33"/>
      <c r="D812" s="141" t="s">
        <v>151</v>
      </c>
      <c r="F812" s="142" t="s">
        <v>1319</v>
      </c>
      <c r="I812" s="143"/>
      <c r="L812" s="33"/>
      <c r="M812" s="144"/>
      <c r="T812" s="54"/>
      <c r="AT812" s="18" t="s">
        <v>151</v>
      </c>
      <c r="AU812" s="18" t="s">
        <v>82</v>
      </c>
    </row>
    <row r="813" spans="2:51" s="12" customFormat="1" ht="10.2">
      <c r="B813" s="147"/>
      <c r="D813" s="141" t="s">
        <v>155</v>
      </c>
      <c r="E813" s="148" t="s">
        <v>19</v>
      </c>
      <c r="F813" s="149" t="s">
        <v>1316</v>
      </c>
      <c r="H813" s="150">
        <v>56.88</v>
      </c>
      <c r="I813" s="151"/>
      <c r="L813" s="147"/>
      <c r="M813" s="152"/>
      <c r="T813" s="153"/>
      <c r="AT813" s="148" t="s">
        <v>155</v>
      </c>
      <c r="AU813" s="148" t="s">
        <v>82</v>
      </c>
      <c r="AV813" s="12" t="s">
        <v>82</v>
      </c>
      <c r="AW813" s="12" t="s">
        <v>33</v>
      </c>
      <c r="AX813" s="12" t="s">
        <v>80</v>
      </c>
      <c r="AY813" s="148" t="s">
        <v>141</v>
      </c>
    </row>
    <row r="814" spans="2:65" s="1" customFormat="1" ht="21.75" customHeight="1">
      <c r="B814" s="33"/>
      <c r="C814" s="128" t="s">
        <v>1321</v>
      </c>
      <c r="D814" s="128" t="s">
        <v>144</v>
      </c>
      <c r="E814" s="129" t="s">
        <v>1322</v>
      </c>
      <c r="F814" s="130" t="s">
        <v>1323</v>
      </c>
      <c r="G814" s="131" t="s">
        <v>180</v>
      </c>
      <c r="H814" s="132">
        <v>0.728</v>
      </c>
      <c r="I814" s="133"/>
      <c r="J814" s="134">
        <f>ROUND(I814*H814,2)</f>
        <v>0</v>
      </c>
      <c r="K814" s="130" t="s">
        <v>148</v>
      </c>
      <c r="L814" s="33"/>
      <c r="M814" s="135" t="s">
        <v>19</v>
      </c>
      <c r="N814" s="136" t="s">
        <v>43</v>
      </c>
      <c r="P814" s="137">
        <f>O814*H814</f>
        <v>0</v>
      </c>
      <c r="Q814" s="137">
        <v>0</v>
      </c>
      <c r="R814" s="137">
        <f>Q814*H814</f>
        <v>0</v>
      </c>
      <c r="S814" s="137">
        <v>0</v>
      </c>
      <c r="T814" s="138">
        <f>S814*H814</f>
        <v>0</v>
      </c>
      <c r="AR814" s="139" t="s">
        <v>260</v>
      </c>
      <c r="AT814" s="139" t="s">
        <v>144</v>
      </c>
      <c r="AU814" s="139" t="s">
        <v>82</v>
      </c>
      <c r="AY814" s="18" t="s">
        <v>141</v>
      </c>
      <c r="BE814" s="140">
        <f>IF(N814="základní",J814,0)</f>
        <v>0</v>
      </c>
      <c r="BF814" s="140">
        <f>IF(N814="snížená",J814,0)</f>
        <v>0</v>
      </c>
      <c r="BG814" s="140">
        <f>IF(N814="zákl. přenesená",J814,0)</f>
        <v>0</v>
      </c>
      <c r="BH814" s="140">
        <f>IF(N814="sníž. přenesená",J814,0)</f>
        <v>0</v>
      </c>
      <c r="BI814" s="140">
        <f>IF(N814="nulová",J814,0)</f>
        <v>0</v>
      </c>
      <c r="BJ814" s="18" t="s">
        <v>80</v>
      </c>
      <c r="BK814" s="140">
        <f>ROUND(I814*H814,2)</f>
        <v>0</v>
      </c>
      <c r="BL814" s="18" t="s">
        <v>260</v>
      </c>
      <c r="BM814" s="139" t="s">
        <v>1324</v>
      </c>
    </row>
    <row r="815" spans="2:47" s="1" customFormat="1" ht="19.2">
      <c r="B815" s="33"/>
      <c r="D815" s="141" t="s">
        <v>151</v>
      </c>
      <c r="F815" s="142" t="s">
        <v>1325</v>
      </c>
      <c r="I815" s="143"/>
      <c r="L815" s="33"/>
      <c r="M815" s="144"/>
      <c r="T815" s="54"/>
      <c r="AT815" s="18" t="s">
        <v>151</v>
      </c>
      <c r="AU815" s="18" t="s">
        <v>82</v>
      </c>
    </row>
    <row r="816" spans="2:47" s="1" customFormat="1" ht="10.2">
      <c r="B816" s="33"/>
      <c r="D816" s="145" t="s">
        <v>153</v>
      </c>
      <c r="F816" s="146" t="s">
        <v>1326</v>
      </c>
      <c r="I816" s="143"/>
      <c r="L816" s="33"/>
      <c r="M816" s="144"/>
      <c r="T816" s="54"/>
      <c r="AT816" s="18" t="s">
        <v>153</v>
      </c>
      <c r="AU816" s="18" t="s">
        <v>82</v>
      </c>
    </row>
    <row r="817" spans="2:63" s="11" customFormat="1" ht="22.8" customHeight="1">
      <c r="B817" s="116"/>
      <c r="D817" s="117" t="s">
        <v>71</v>
      </c>
      <c r="E817" s="126" t="s">
        <v>1327</v>
      </c>
      <c r="F817" s="126" t="s">
        <v>1328</v>
      </c>
      <c r="I817" s="119"/>
      <c r="J817" s="127">
        <f>BK817</f>
        <v>0</v>
      </c>
      <c r="L817" s="116"/>
      <c r="M817" s="121"/>
      <c r="P817" s="122">
        <f>SUM(P818:P837)</f>
        <v>0</v>
      </c>
      <c r="R817" s="122">
        <f>SUM(R818:R837)</f>
        <v>0.031061400000000003</v>
      </c>
      <c r="T817" s="123">
        <f>SUM(T818:T837)</f>
        <v>0</v>
      </c>
      <c r="AR817" s="117" t="s">
        <v>82</v>
      </c>
      <c r="AT817" s="124" t="s">
        <v>71</v>
      </c>
      <c r="AU817" s="124" t="s">
        <v>80</v>
      </c>
      <c r="AY817" s="117" t="s">
        <v>141</v>
      </c>
      <c r="BK817" s="125">
        <f>SUM(BK818:BK837)</f>
        <v>0</v>
      </c>
    </row>
    <row r="818" spans="2:65" s="1" customFormat="1" ht="16.5" customHeight="1">
      <c r="B818" s="33"/>
      <c r="C818" s="128" t="s">
        <v>1329</v>
      </c>
      <c r="D818" s="128" t="s">
        <v>144</v>
      </c>
      <c r="E818" s="129" t="s">
        <v>1330</v>
      </c>
      <c r="F818" s="130" t="s">
        <v>1331</v>
      </c>
      <c r="G818" s="131" t="s">
        <v>147</v>
      </c>
      <c r="H818" s="132">
        <v>1.08</v>
      </c>
      <c r="I818" s="133"/>
      <c r="J818" s="134">
        <f>ROUND(I818*H818,2)</f>
        <v>0</v>
      </c>
      <c r="K818" s="130" t="s">
        <v>148</v>
      </c>
      <c r="L818" s="33"/>
      <c r="M818" s="135" t="s">
        <v>19</v>
      </c>
      <c r="N818" s="136" t="s">
        <v>43</v>
      </c>
      <c r="P818" s="137">
        <f>O818*H818</f>
        <v>0</v>
      </c>
      <c r="Q818" s="137">
        <v>0</v>
      </c>
      <c r="R818" s="137">
        <f>Q818*H818</f>
        <v>0</v>
      </c>
      <c r="S818" s="137">
        <v>0</v>
      </c>
      <c r="T818" s="138">
        <f>S818*H818</f>
        <v>0</v>
      </c>
      <c r="AR818" s="139" t="s">
        <v>260</v>
      </c>
      <c r="AT818" s="139" t="s">
        <v>144</v>
      </c>
      <c r="AU818" s="139" t="s">
        <v>82</v>
      </c>
      <c r="AY818" s="18" t="s">
        <v>141</v>
      </c>
      <c r="BE818" s="140">
        <f>IF(N818="základní",J818,0)</f>
        <v>0</v>
      </c>
      <c r="BF818" s="140">
        <f>IF(N818="snížená",J818,0)</f>
        <v>0</v>
      </c>
      <c r="BG818" s="140">
        <f>IF(N818="zákl. přenesená",J818,0)</f>
        <v>0</v>
      </c>
      <c r="BH818" s="140">
        <f>IF(N818="sníž. přenesená",J818,0)</f>
        <v>0</v>
      </c>
      <c r="BI818" s="140">
        <f>IF(N818="nulová",J818,0)</f>
        <v>0</v>
      </c>
      <c r="BJ818" s="18" t="s">
        <v>80</v>
      </c>
      <c r="BK818" s="140">
        <f>ROUND(I818*H818,2)</f>
        <v>0</v>
      </c>
      <c r="BL818" s="18" t="s">
        <v>260</v>
      </c>
      <c r="BM818" s="139" t="s">
        <v>1332</v>
      </c>
    </row>
    <row r="819" spans="2:47" s="1" customFormat="1" ht="10.2">
      <c r="B819" s="33"/>
      <c r="D819" s="141" t="s">
        <v>151</v>
      </c>
      <c r="F819" s="142" t="s">
        <v>1333</v>
      </c>
      <c r="I819" s="143"/>
      <c r="L819" s="33"/>
      <c r="M819" s="144"/>
      <c r="T819" s="54"/>
      <c r="AT819" s="18" t="s">
        <v>151</v>
      </c>
      <c r="AU819" s="18" t="s">
        <v>82</v>
      </c>
    </row>
    <row r="820" spans="2:47" s="1" customFormat="1" ht="10.2">
      <c r="B820" s="33"/>
      <c r="D820" s="145" t="s">
        <v>153</v>
      </c>
      <c r="F820" s="146" t="s">
        <v>1334</v>
      </c>
      <c r="I820" s="143"/>
      <c r="L820" s="33"/>
      <c r="M820" s="144"/>
      <c r="T820" s="54"/>
      <c r="AT820" s="18" t="s">
        <v>153</v>
      </c>
      <c r="AU820" s="18" t="s">
        <v>82</v>
      </c>
    </row>
    <row r="821" spans="2:65" s="1" customFormat="1" ht="16.5" customHeight="1">
      <c r="B821" s="33"/>
      <c r="C821" s="128" t="s">
        <v>1335</v>
      </c>
      <c r="D821" s="128" t="s">
        <v>144</v>
      </c>
      <c r="E821" s="129" t="s">
        <v>1336</v>
      </c>
      <c r="F821" s="130" t="s">
        <v>1337</v>
      </c>
      <c r="G821" s="131" t="s">
        <v>147</v>
      </c>
      <c r="H821" s="132">
        <v>1.08</v>
      </c>
      <c r="I821" s="133"/>
      <c r="J821" s="134">
        <f>ROUND(I821*H821,2)</f>
        <v>0</v>
      </c>
      <c r="K821" s="130" t="s">
        <v>148</v>
      </c>
      <c r="L821" s="33"/>
      <c r="M821" s="135" t="s">
        <v>19</v>
      </c>
      <c r="N821" s="136" t="s">
        <v>43</v>
      </c>
      <c r="P821" s="137">
        <f>O821*H821</f>
        <v>0</v>
      </c>
      <c r="Q821" s="137">
        <v>0.0003</v>
      </c>
      <c r="R821" s="137">
        <f>Q821*H821</f>
        <v>0.000324</v>
      </c>
      <c r="S821" s="137">
        <v>0</v>
      </c>
      <c r="T821" s="138">
        <f>S821*H821</f>
        <v>0</v>
      </c>
      <c r="AR821" s="139" t="s">
        <v>260</v>
      </c>
      <c r="AT821" s="139" t="s">
        <v>144</v>
      </c>
      <c r="AU821" s="139" t="s">
        <v>82</v>
      </c>
      <c r="AY821" s="18" t="s">
        <v>141</v>
      </c>
      <c r="BE821" s="140">
        <f>IF(N821="základní",J821,0)</f>
        <v>0</v>
      </c>
      <c r="BF821" s="140">
        <f>IF(N821="snížená",J821,0)</f>
        <v>0</v>
      </c>
      <c r="BG821" s="140">
        <f>IF(N821="zákl. přenesená",J821,0)</f>
        <v>0</v>
      </c>
      <c r="BH821" s="140">
        <f>IF(N821="sníž. přenesená",J821,0)</f>
        <v>0</v>
      </c>
      <c r="BI821" s="140">
        <f>IF(N821="nulová",J821,0)</f>
        <v>0</v>
      </c>
      <c r="BJ821" s="18" t="s">
        <v>80</v>
      </c>
      <c r="BK821" s="140">
        <f>ROUND(I821*H821,2)</f>
        <v>0</v>
      </c>
      <c r="BL821" s="18" t="s">
        <v>260</v>
      </c>
      <c r="BM821" s="139" t="s">
        <v>1338</v>
      </c>
    </row>
    <row r="822" spans="2:47" s="1" customFormat="1" ht="10.2">
      <c r="B822" s="33"/>
      <c r="D822" s="141" t="s">
        <v>151</v>
      </c>
      <c r="F822" s="142" t="s">
        <v>1339</v>
      </c>
      <c r="I822" s="143"/>
      <c r="L822" s="33"/>
      <c r="M822" s="144"/>
      <c r="T822" s="54"/>
      <c r="AT822" s="18" t="s">
        <v>151</v>
      </c>
      <c r="AU822" s="18" t="s">
        <v>82</v>
      </c>
    </row>
    <row r="823" spans="2:47" s="1" customFormat="1" ht="10.2">
      <c r="B823" s="33"/>
      <c r="D823" s="145" t="s">
        <v>153</v>
      </c>
      <c r="F823" s="146" t="s">
        <v>1340</v>
      </c>
      <c r="I823" s="143"/>
      <c r="L823" s="33"/>
      <c r="M823" s="144"/>
      <c r="T823" s="54"/>
      <c r="AT823" s="18" t="s">
        <v>153</v>
      </c>
      <c r="AU823" s="18" t="s">
        <v>82</v>
      </c>
    </row>
    <row r="824" spans="2:65" s="1" customFormat="1" ht="21.75" customHeight="1">
      <c r="B824" s="33"/>
      <c r="C824" s="128" t="s">
        <v>1341</v>
      </c>
      <c r="D824" s="128" t="s">
        <v>144</v>
      </c>
      <c r="E824" s="129" t="s">
        <v>1342</v>
      </c>
      <c r="F824" s="130" t="s">
        <v>1343</v>
      </c>
      <c r="G824" s="131" t="s">
        <v>147</v>
      </c>
      <c r="H824" s="132">
        <v>1.08</v>
      </c>
      <c r="I824" s="133"/>
      <c r="J824" s="134">
        <f>ROUND(I824*H824,2)</f>
        <v>0</v>
      </c>
      <c r="K824" s="130" t="s">
        <v>148</v>
      </c>
      <c r="L824" s="33"/>
      <c r="M824" s="135" t="s">
        <v>19</v>
      </c>
      <c r="N824" s="136" t="s">
        <v>43</v>
      </c>
      <c r="P824" s="137">
        <f>O824*H824</f>
        <v>0</v>
      </c>
      <c r="Q824" s="137">
        <v>0.00909</v>
      </c>
      <c r="R824" s="137">
        <f>Q824*H824</f>
        <v>0.009817200000000002</v>
      </c>
      <c r="S824" s="137">
        <v>0</v>
      </c>
      <c r="T824" s="138">
        <f>S824*H824</f>
        <v>0</v>
      </c>
      <c r="AR824" s="139" t="s">
        <v>260</v>
      </c>
      <c r="AT824" s="139" t="s">
        <v>144</v>
      </c>
      <c r="AU824" s="139" t="s">
        <v>82</v>
      </c>
      <c r="AY824" s="18" t="s">
        <v>141</v>
      </c>
      <c r="BE824" s="140">
        <f>IF(N824="základní",J824,0)</f>
        <v>0</v>
      </c>
      <c r="BF824" s="140">
        <f>IF(N824="snížená",J824,0)</f>
        <v>0</v>
      </c>
      <c r="BG824" s="140">
        <f>IF(N824="zákl. přenesená",J824,0)</f>
        <v>0</v>
      </c>
      <c r="BH824" s="140">
        <f>IF(N824="sníž. přenesená",J824,0)</f>
        <v>0</v>
      </c>
      <c r="BI824" s="140">
        <f>IF(N824="nulová",J824,0)</f>
        <v>0</v>
      </c>
      <c r="BJ824" s="18" t="s">
        <v>80</v>
      </c>
      <c r="BK824" s="140">
        <f>ROUND(I824*H824,2)</f>
        <v>0</v>
      </c>
      <c r="BL824" s="18" t="s">
        <v>260</v>
      </c>
      <c r="BM824" s="139" t="s">
        <v>1344</v>
      </c>
    </row>
    <row r="825" spans="2:47" s="1" customFormat="1" ht="10.2">
      <c r="B825" s="33"/>
      <c r="D825" s="141" t="s">
        <v>151</v>
      </c>
      <c r="F825" s="142" t="s">
        <v>1345</v>
      </c>
      <c r="I825" s="143"/>
      <c r="L825" s="33"/>
      <c r="M825" s="144"/>
      <c r="T825" s="54"/>
      <c r="AT825" s="18" t="s">
        <v>151</v>
      </c>
      <c r="AU825" s="18" t="s">
        <v>82</v>
      </c>
    </row>
    <row r="826" spans="2:47" s="1" customFormat="1" ht="10.2">
      <c r="B826" s="33"/>
      <c r="D826" s="145" t="s">
        <v>153</v>
      </c>
      <c r="F826" s="146" t="s">
        <v>1346</v>
      </c>
      <c r="I826" s="143"/>
      <c r="L826" s="33"/>
      <c r="M826" s="144"/>
      <c r="T826" s="54"/>
      <c r="AT826" s="18" t="s">
        <v>153</v>
      </c>
      <c r="AU826" s="18" t="s">
        <v>82</v>
      </c>
    </row>
    <row r="827" spans="2:51" s="12" customFormat="1" ht="10.2">
      <c r="B827" s="147"/>
      <c r="D827" s="141" t="s">
        <v>155</v>
      </c>
      <c r="E827" s="148" t="s">
        <v>19</v>
      </c>
      <c r="F827" s="149" t="s">
        <v>1347</v>
      </c>
      <c r="H827" s="150">
        <v>1.08</v>
      </c>
      <c r="I827" s="151"/>
      <c r="L827" s="147"/>
      <c r="M827" s="152"/>
      <c r="T827" s="153"/>
      <c r="AT827" s="148" t="s">
        <v>155</v>
      </c>
      <c r="AU827" s="148" t="s">
        <v>82</v>
      </c>
      <c r="AV827" s="12" t="s">
        <v>82</v>
      </c>
      <c r="AW827" s="12" t="s">
        <v>33</v>
      </c>
      <c r="AX827" s="12" t="s">
        <v>80</v>
      </c>
      <c r="AY827" s="148" t="s">
        <v>141</v>
      </c>
    </row>
    <row r="828" spans="2:65" s="1" customFormat="1" ht="21.75" customHeight="1">
      <c r="B828" s="33"/>
      <c r="C828" s="128" t="s">
        <v>1348</v>
      </c>
      <c r="D828" s="128" t="s">
        <v>144</v>
      </c>
      <c r="E828" s="129" t="s">
        <v>1349</v>
      </c>
      <c r="F828" s="130" t="s">
        <v>1350</v>
      </c>
      <c r="G828" s="131" t="s">
        <v>147</v>
      </c>
      <c r="H828" s="132">
        <v>1.08</v>
      </c>
      <c r="I828" s="133"/>
      <c r="J828" s="134">
        <f>ROUND(I828*H828,2)</f>
        <v>0</v>
      </c>
      <c r="K828" s="130" t="s">
        <v>148</v>
      </c>
      <c r="L828" s="33"/>
      <c r="M828" s="135" t="s">
        <v>19</v>
      </c>
      <c r="N828" s="136" t="s">
        <v>43</v>
      </c>
      <c r="P828" s="137">
        <f>O828*H828</f>
        <v>0</v>
      </c>
      <c r="Q828" s="137">
        <v>0</v>
      </c>
      <c r="R828" s="137">
        <f>Q828*H828</f>
        <v>0</v>
      </c>
      <c r="S828" s="137">
        <v>0</v>
      </c>
      <c r="T828" s="138">
        <f>S828*H828</f>
        <v>0</v>
      </c>
      <c r="AR828" s="139" t="s">
        <v>260</v>
      </c>
      <c r="AT828" s="139" t="s">
        <v>144</v>
      </c>
      <c r="AU828" s="139" t="s">
        <v>82</v>
      </c>
      <c r="AY828" s="18" t="s">
        <v>141</v>
      </c>
      <c r="BE828" s="140">
        <f>IF(N828="základní",J828,0)</f>
        <v>0</v>
      </c>
      <c r="BF828" s="140">
        <f>IF(N828="snížená",J828,0)</f>
        <v>0</v>
      </c>
      <c r="BG828" s="140">
        <f>IF(N828="zákl. přenesená",J828,0)</f>
        <v>0</v>
      </c>
      <c r="BH828" s="140">
        <f>IF(N828="sníž. přenesená",J828,0)</f>
        <v>0</v>
      </c>
      <c r="BI828" s="140">
        <f>IF(N828="nulová",J828,0)</f>
        <v>0</v>
      </c>
      <c r="BJ828" s="18" t="s">
        <v>80</v>
      </c>
      <c r="BK828" s="140">
        <f>ROUND(I828*H828,2)</f>
        <v>0</v>
      </c>
      <c r="BL828" s="18" t="s">
        <v>260</v>
      </c>
      <c r="BM828" s="139" t="s">
        <v>1351</v>
      </c>
    </row>
    <row r="829" spans="2:47" s="1" customFormat="1" ht="19.2">
      <c r="B829" s="33"/>
      <c r="D829" s="141" t="s">
        <v>151</v>
      </c>
      <c r="F829" s="142" t="s">
        <v>1352</v>
      </c>
      <c r="I829" s="143"/>
      <c r="L829" s="33"/>
      <c r="M829" s="144"/>
      <c r="T829" s="54"/>
      <c r="AT829" s="18" t="s">
        <v>151</v>
      </c>
      <c r="AU829" s="18" t="s">
        <v>82</v>
      </c>
    </row>
    <row r="830" spans="2:47" s="1" customFormat="1" ht="10.2">
      <c r="B830" s="33"/>
      <c r="D830" s="145" t="s">
        <v>153</v>
      </c>
      <c r="F830" s="146" t="s">
        <v>1353</v>
      </c>
      <c r="I830" s="143"/>
      <c r="L830" s="33"/>
      <c r="M830" s="144"/>
      <c r="T830" s="54"/>
      <c r="AT830" s="18" t="s">
        <v>153</v>
      </c>
      <c r="AU830" s="18" t="s">
        <v>82</v>
      </c>
    </row>
    <row r="831" spans="2:65" s="1" customFormat="1" ht="16.5" customHeight="1">
      <c r="B831" s="33"/>
      <c r="C831" s="174" t="s">
        <v>1354</v>
      </c>
      <c r="D831" s="174" t="s">
        <v>437</v>
      </c>
      <c r="E831" s="175" t="s">
        <v>1355</v>
      </c>
      <c r="F831" s="176" t="s">
        <v>1356</v>
      </c>
      <c r="G831" s="177" t="s">
        <v>147</v>
      </c>
      <c r="H831" s="178">
        <v>1.428</v>
      </c>
      <c r="I831" s="179"/>
      <c r="J831" s="180">
        <f>ROUND(I831*H831,2)</f>
        <v>0</v>
      </c>
      <c r="K831" s="176" t="s">
        <v>148</v>
      </c>
      <c r="L831" s="181"/>
      <c r="M831" s="182" t="s">
        <v>19</v>
      </c>
      <c r="N831" s="183" t="s">
        <v>43</v>
      </c>
      <c r="P831" s="137">
        <f>O831*H831</f>
        <v>0</v>
      </c>
      <c r="Q831" s="137">
        <v>0.01465</v>
      </c>
      <c r="R831" s="137">
        <f>Q831*H831</f>
        <v>0.0209202</v>
      </c>
      <c r="S831" s="137">
        <v>0</v>
      </c>
      <c r="T831" s="138">
        <f>S831*H831</f>
        <v>0</v>
      </c>
      <c r="AR831" s="139" t="s">
        <v>380</v>
      </c>
      <c r="AT831" s="139" t="s">
        <v>437</v>
      </c>
      <c r="AU831" s="139" t="s">
        <v>82</v>
      </c>
      <c r="AY831" s="18" t="s">
        <v>141</v>
      </c>
      <c r="BE831" s="140">
        <f>IF(N831="základní",J831,0)</f>
        <v>0</v>
      </c>
      <c r="BF831" s="140">
        <f>IF(N831="snížená",J831,0)</f>
        <v>0</v>
      </c>
      <c r="BG831" s="140">
        <f>IF(N831="zákl. přenesená",J831,0)</f>
        <v>0</v>
      </c>
      <c r="BH831" s="140">
        <f>IF(N831="sníž. přenesená",J831,0)</f>
        <v>0</v>
      </c>
      <c r="BI831" s="140">
        <f>IF(N831="nulová",J831,0)</f>
        <v>0</v>
      </c>
      <c r="BJ831" s="18" t="s">
        <v>80</v>
      </c>
      <c r="BK831" s="140">
        <f>ROUND(I831*H831,2)</f>
        <v>0</v>
      </c>
      <c r="BL831" s="18" t="s">
        <v>260</v>
      </c>
      <c r="BM831" s="139" t="s">
        <v>1357</v>
      </c>
    </row>
    <row r="832" spans="2:47" s="1" customFormat="1" ht="10.2">
      <c r="B832" s="33"/>
      <c r="D832" s="141" t="s">
        <v>151</v>
      </c>
      <c r="F832" s="142" t="s">
        <v>1356</v>
      </c>
      <c r="I832" s="143"/>
      <c r="L832" s="33"/>
      <c r="M832" s="144"/>
      <c r="T832" s="54"/>
      <c r="AT832" s="18" t="s">
        <v>151</v>
      </c>
      <c r="AU832" s="18" t="s">
        <v>82</v>
      </c>
    </row>
    <row r="833" spans="2:51" s="12" customFormat="1" ht="10.2">
      <c r="B833" s="147"/>
      <c r="D833" s="141" t="s">
        <v>155</v>
      </c>
      <c r="E833" s="148" t="s">
        <v>19</v>
      </c>
      <c r="F833" s="149" t="s">
        <v>1358</v>
      </c>
      <c r="H833" s="150">
        <v>1.242</v>
      </c>
      <c r="I833" s="151"/>
      <c r="L833" s="147"/>
      <c r="M833" s="152"/>
      <c r="T833" s="153"/>
      <c r="AT833" s="148" t="s">
        <v>155</v>
      </c>
      <c r="AU833" s="148" t="s">
        <v>82</v>
      </c>
      <c r="AV833" s="12" t="s">
        <v>82</v>
      </c>
      <c r="AW833" s="12" t="s">
        <v>33</v>
      </c>
      <c r="AX833" s="12" t="s">
        <v>80</v>
      </c>
      <c r="AY833" s="148" t="s">
        <v>141</v>
      </c>
    </row>
    <row r="834" spans="2:51" s="12" customFormat="1" ht="10.2">
      <c r="B834" s="147"/>
      <c r="D834" s="141" t="s">
        <v>155</v>
      </c>
      <c r="F834" s="149" t="s">
        <v>1359</v>
      </c>
      <c r="H834" s="150">
        <v>1.428</v>
      </c>
      <c r="I834" s="151"/>
      <c r="L834" s="147"/>
      <c r="M834" s="152"/>
      <c r="T834" s="153"/>
      <c r="AT834" s="148" t="s">
        <v>155</v>
      </c>
      <c r="AU834" s="148" t="s">
        <v>82</v>
      </c>
      <c r="AV834" s="12" t="s">
        <v>82</v>
      </c>
      <c r="AW834" s="12" t="s">
        <v>4</v>
      </c>
      <c r="AX834" s="12" t="s">
        <v>80</v>
      </c>
      <c r="AY834" s="148" t="s">
        <v>141</v>
      </c>
    </row>
    <row r="835" spans="2:65" s="1" customFormat="1" ht="21.75" customHeight="1">
      <c r="B835" s="33"/>
      <c r="C835" s="128" t="s">
        <v>1360</v>
      </c>
      <c r="D835" s="128" t="s">
        <v>144</v>
      </c>
      <c r="E835" s="129" t="s">
        <v>1361</v>
      </c>
      <c r="F835" s="130" t="s">
        <v>1362</v>
      </c>
      <c r="G835" s="131" t="s">
        <v>180</v>
      </c>
      <c r="H835" s="132">
        <v>0.031</v>
      </c>
      <c r="I835" s="133"/>
      <c r="J835" s="134">
        <f>ROUND(I835*H835,2)</f>
        <v>0</v>
      </c>
      <c r="K835" s="130" t="s">
        <v>148</v>
      </c>
      <c r="L835" s="33"/>
      <c r="M835" s="135" t="s">
        <v>19</v>
      </c>
      <c r="N835" s="136" t="s">
        <v>43</v>
      </c>
      <c r="P835" s="137">
        <f>O835*H835</f>
        <v>0</v>
      </c>
      <c r="Q835" s="137">
        <v>0</v>
      </c>
      <c r="R835" s="137">
        <f>Q835*H835</f>
        <v>0</v>
      </c>
      <c r="S835" s="137">
        <v>0</v>
      </c>
      <c r="T835" s="138">
        <f>S835*H835</f>
        <v>0</v>
      </c>
      <c r="AR835" s="139" t="s">
        <v>260</v>
      </c>
      <c r="AT835" s="139" t="s">
        <v>144</v>
      </c>
      <c r="AU835" s="139" t="s">
        <v>82</v>
      </c>
      <c r="AY835" s="18" t="s">
        <v>141</v>
      </c>
      <c r="BE835" s="140">
        <f>IF(N835="základní",J835,0)</f>
        <v>0</v>
      </c>
      <c r="BF835" s="140">
        <f>IF(N835="snížená",J835,0)</f>
        <v>0</v>
      </c>
      <c r="BG835" s="140">
        <f>IF(N835="zákl. přenesená",J835,0)</f>
        <v>0</v>
      </c>
      <c r="BH835" s="140">
        <f>IF(N835="sníž. přenesená",J835,0)</f>
        <v>0</v>
      </c>
      <c r="BI835" s="140">
        <f>IF(N835="nulová",J835,0)</f>
        <v>0</v>
      </c>
      <c r="BJ835" s="18" t="s">
        <v>80</v>
      </c>
      <c r="BK835" s="140">
        <f>ROUND(I835*H835,2)</f>
        <v>0</v>
      </c>
      <c r="BL835" s="18" t="s">
        <v>260</v>
      </c>
      <c r="BM835" s="139" t="s">
        <v>1363</v>
      </c>
    </row>
    <row r="836" spans="2:47" s="1" customFormat="1" ht="19.2">
      <c r="B836" s="33"/>
      <c r="D836" s="141" t="s">
        <v>151</v>
      </c>
      <c r="F836" s="142" t="s">
        <v>1364</v>
      </c>
      <c r="I836" s="143"/>
      <c r="L836" s="33"/>
      <c r="M836" s="144"/>
      <c r="T836" s="54"/>
      <c r="AT836" s="18" t="s">
        <v>151</v>
      </c>
      <c r="AU836" s="18" t="s">
        <v>82</v>
      </c>
    </row>
    <row r="837" spans="2:47" s="1" customFormat="1" ht="10.2">
      <c r="B837" s="33"/>
      <c r="D837" s="145" t="s">
        <v>153</v>
      </c>
      <c r="F837" s="146" t="s">
        <v>1365</v>
      </c>
      <c r="I837" s="143"/>
      <c r="L837" s="33"/>
      <c r="M837" s="144"/>
      <c r="T837" s="54"/>
      <c r="AT837" s="18" t="s">
        <v>153</v>
      </c>
      <c r="AU837" s="18" t="s">
        <v>82</v>
      </c>
    </row>
    <row r="838" spans="2:63" s="11" customFormat="1" ht="22.8" customHeight="1">
      <c r="B838" s="116"/>
      <c r="D838" s="117" t="s">
        <v>71</v>
      </c>
      <c r="E838" s="126" t="s">
        <v>1366</v>
      </c>
      <c r="F838" s="126" t="s">
        <v>1367</v>
      </c>
      <c r="I838" s="119"/>
      <c r="J838" s="127">
        <f>BK838</f>
        <v>0</v>
      </c>
      <c r="L838" s="116"/>
      <c r="M838" s="121"/>
      <c r="P838" s="122">
        <f>SUM(P839:P848)</f>
        <v>0</v>
      </c>
      <c r="R838" s="122">
        <f>SUM(R839:R848)</f>
        <v>0.0013965</v>
      </c>
      <c r="T838" s="123">
        <f>SUM(T839:T848)</f>
        <v>0</v>
      </c>
      <c r="AR838" s="117" t="s">
        <v>82</v>
      </c>
      <c r="AT838" s="124" t="s">
        <v>71</v>
      </c>
      <c r="AU838" s="124" t="s">
        <v>80</v>
      </c>
      <c r="AY838" s="117" t="s">
        <v>141</v>
      </c>
      <c r="BK838" s="125">
        <f>SUM(BK839:BK848)</f>
        <v>0</v>
      </c>
    </row>
    <row r="839" spans="2:65" s="1" customFormat="1" ht="16.5" customHeight="1">
      <c r="B839" s="33"/>
      <c r="C839" s="128" t="s">
        <v>1368</v>
      </c>
      <c r="D839" s="128" t="s">
        <v>144</v>
      </c>
      <c r="E839" s="129" t="s">
        <v>1369</v>
      </c>
      <c r="F839" s="130" t="s">
        <v>1370</v>
      </c>
      <c r="G839" s="131" t="s">
        <v>147</v>
      </c>
      <c r="H839" s="132">
        <v>3.675</v>
      </c>
      <c r="I839" s="133"/>
      <c r="J839" s="134">
        <f>ROUND(I839*H839,2)</f>
        <v>0</v>
      </c>
      <c r="K839" s="130" t="s">
        <v>148</v>
      </c>
      <c r="L839" s="33"/>
      <c r="M839" s="135" t="s">
        <v>19</v>
      </c>
      <c r="N839" s="136" t="s">
        <v>43</v>
      </c>
      <c r="P839" s="137">
        <f>O839*H839</f>
        <v>0</v>
      </c>
      <c r="Q839" s="137">
        <v>0.00014</v>
      </c>
      <c r="R839" s="137">
        <f>Q839*H839</f>
        <v>0.0005145</v>
      </c>
      <c r="S839" s="137">
        <v>0</v>
      </c>
      <c r="T839" s="138">
        <f>S839*H839</f>
        <v>0</v>
      </c>
      <c r="AR839" s="139" t="s">
        <v>260</v>
      </c>
      <c r="AT839" s="139" t="s">
        <v>144</v>
      </c>
      <c r="AU839" s="139" t="s">
        <v>82</v>
      </c>
      <c r="AY839" s="18" t="s">
        <v>141</v>
      </c>
      <c r="BE839" s="140">
        <f>IF(N839="základní",J839,0)</f>
        <v>0</v>
      </c>
      <c r="BF839" s="140">
        <f>IF(N839="snížená",J839,0)</f>
        <v>0</v>
      </c>
      <c r="BG839" s="140">
        <f>IF(N839="zákl. přenesená",J839,0)</f>
        <v>0</v>
      </c>
      <c r="BH839" s="140">
        <f>IF(N839="sníž. přenesená",J839,0)</f>
        <v>0</v>
      </c>
      <c r="BI839" s="140">
        <f>IF(N839="nulová",J839,0)</f>
        <v>0</v>
      </c>
      <c r="BJ839" s="18" t="s">
        <v>80</v>
      </c>
      <c r="BK839" s="140">
        <f>ROUND(I839*H839,2)</f>
        <v>0</v>
      </c>
      <c r="BL839" s="18" t="s">
        <v>260</v>
      </c>
      <c r="BM839" s="139" t="s">
        <v>1371</v>
      </c>
    </row>
    <row r="840" spans="2:47" s="1" customFormat="1" ht="10.2">
      <c r="B840" s="33"/>
      <c r="D840" s="141" t="s">
        <v>151</v>
      </c>
      <c r="F840" s="142" t="s">
        <v>1372</v>
      </c>
      <c r="I840" s="143"/>
      <c r="L840" s="33"/>
      <c r="M840" s="144"/>
      <c r="T840" s="54"/>
      <c r="AT840" s="18" t="s">
        <v>151</v>
      </c>
      <c r="AU840" s="18" t="s">
        <v>82</v>
      </c>
    </row>
    <row r="841" spans="2:47" s="1" customFormat="1" ht="10.2">
      <c r="B841" s="33"/>
      <c r="D841" s="145" t="s">
        <v>153</v>
      </c>
      <c r="F841" s="146" t="s">
        <v>1373</v>
      </c>
      <c r="I841" s="143"/>
      <c r="L841" s="33"/>
      <c r="M841" s="144"/>
      <c r="T841" s="54"/>
      <c r="AT841" s="18" t="s">
        <v>153</v>
      </c>
      <c r="AU841" s="18" t="s">
        <v>82</v>
      </c>
    </row>
    <row r="842" spans="2:65" s="1" customFormat="1" ht="16.5" customHeight="1">
      <c r="B842" s="33"/>
      <c r="C842" s="128" t="s">
        <v>1374</v>
      </c>
      <c r="D842" s="128" t="s">
        <v>144</v>
      </c>
      <c r="E842" s="129" t="s">
        <v>1375</v>
      </c>
      <c r="F842" s="130" t="s">
        <v>1376</v>
      </c>
      <c r="G842" s="131" t="s">
        <v>147</v>
      </c>
      <c r="H842" s="132">
        <v>3.675</v>
      </c>
      <c r="I842" s="133"/>
      <c r="J842" s="134">
        <f>ROUND(I842*H842,2)</f>
        <v>0</v>
      </c>
      <c r="K842" s="130" t="s">
        <v>148</v>
      </c>
      <c r="L842" s="33"/>
      <c r="M842" s="135" t="s">
        <v>19</v>
      </c>
      <c r="N842" s="136" t="s">
        <v>43</v>
      </c>
      <c r="P842" s="137">
        <f>O842*H842</f>
        <v>0</v>
      </c>
      <c r="Q842" s="137">
        <v>0.00012</v>
      </c>
      <c r="R842" s="137">
        <f>Q842*H842</f>
        <v>0.000441</v>
      </c>
      <c r="S842" s="137">
        <v>0</v>
      </c>
      <c r="T842" s="138">
        <f>S842*H842</f>
        <v>0</v>
      </c>
      <c r="AR842" s="139" t="s">
        <v>260</v>
      </c>
      <c r="AT842" s="139" t="s">
        <v>144</v>
      </c>
      <c r="AU842" s="139" t="s">
        <v>82</v>
      </c>
      <c r="AY842" s="18" t="s">
        <v>141</v>
      </c>
      <c r="BE842" s="140">
        <f>IF(N842="základní",J842,0)</f>
        <v>0</v>
      </c>
      <c r="BF842" s="140">
        <f>IF(N842="snížená",J842,0)</f>
        <v>0</v>
      </c>
      <c r="BG842" s="140">
        <f>IF(N842="zákl. přenesená",J842,0)</f>
        <v>0</v>
      </c>
      <c r="BH842" s="140">
        <f>IF(N842="sníž. přenesená",J842,0)</f>
        <v>0</v>
      </c>
      <c r="BI842" s="140">
        <f>IF(N842="nulová",J842,0)</f>
        <v>0</v>
      </c>
      <c r="BJ842" s="18" t="s">
        <v>80</v>
      </c>
      <c r="BK842" s="140">
        <f>ROUND(I842*H842,2)</f>
        <v>0</v>
      </c>
      <c r="BL842" s="18" t="s">
        <v>260</v>
      </c>
      <c r="BM842" s="139" t="s">
        <v>1377</v>
      </c>
    </row>
    <row r="843" spans="2:47" s="1" customFormat="1" ht="10.2">
      <c r="B843" s="33"/>
      <c r="D843" s="141" t="s">
        <v>151</v>
      </c>
      <c r="F843" s="142" t="s">
        <v>1378</v>
      </c>
      <c r="I843" s="143"/>
      <c r="L843" s="33"/>
      <c r="M843" s="144"/>
      <c r="T843" s="54"/>
      <c r="AT843" s="18" t="s">
        <v>151</v>
      </c>
      <c r="AU843" s="18" t="s">
        <v>82</v>
      </c>
    </row>
    <row r="844" spans="2:47" s="1" customFormat="1" ht="10.2">
      <c r="B844" s="33"/>
      <c r="D844" s="145" t="s">
        <v>153</v>
      </c>
      <c r="F844" s="146" t="s">
        <v>1379</v>
      </c>
      <c r="I844" s="143"/>
      <c r="L844" s="33"/>
      <c r="M844" s="144"/>
      <c r="T844" s="54"/>
      <c r="AT844" s="18" t="s">
        <v>153</v>
      </c>
      <c r="AU844" s="18" t="s">
        <v>82</v>
      </c>
    </row>
    <row r="845" spans="2:65" s="1" customFormat="1" ht="16.5" customHeight="1">
      <c r="B845" s="33"/>
      <c r="C845" s="128" t="s">
        <v>1380</v>
      </c>
      <c r="D845" s="128" t="s">
        <v>144</v>
      </c>
      <c r="E845" s="129" t="s">
        <v>1381</v>
      </c>
      <c r="F845" s="130" t="s">
        <v>1382</v>
      </c>
      <c r="G845" s="131" t="s">
        <v>147</v>
      </c>
      <c r="H845" s="132">
        <v>3.675</v>
      </c>
      <c r="I845" s="133"/>
      <c r="J845" s="134">
        <f>ROUND(I845*H845,2)</f>
        <v>0</v>
      </c>
      <c r="K845" s="130" t="s">
        <v>148</v>
      </c>
      <c r="L845" s="33"/>
      <c r="M845" s="135" t="s">
        <v>19</v>
      </c>
      <c r="N845" s="136" t="s">
        <v>43</v>
      </c>
      <c r="P845" s="137">
        <f>O845*H845</f>
        <v>0</v>
      </c>
      <c r="Q845" s="137">
        <v>0.00012</v>
      </c>
      <c r="R845" s="137">
        <f>Q845*H845</f>
        <v>0.000441</v>
      </c>
      <c r="S845" s="137">
        <v>0</v>
      </c>
      <c r="T845" s="138">
        <f>S845*H845</f>
        <v>0</v>
      </c>
      <c r="AR845" s="139" t="s">
        <v>260</v>
      </c>
      <c r="AT845" s="139" t="s">
        <v>144</v>
      </c>
      <c r="AU845" s="139" t="s">
        <v>82</v>
      </c>
      <c r="AY845" s="18" t="s">
        <v>141</v>
      </c>
      <c r="BE845" s="140">
        <f>IF(N845="základní",J845,0)</f>
        <v>0</v>
      </c>
      <c r="BF845" s="140">
        <f>IF(N845="snížená",J845,0)</f>
        <v>0</v>
      </c>
      <c r="BG845" s="140">
        <f>IF(N845="zákl. přenesená",J845,0)</f>
        <v>0</v>
      </c>
      <c r="BH845" s="140">
        <f>IF(N845="sníž. přenesená",J845,0)</f>
        <v>0</v>
      </c>
      <c r="BI845" s="140">
        <f>IF(N845="nulová",J845,0)</f>
        <v>0</v>
      </c>
      <c r="BJ845" s="18" t="s">
        <v>80</v>
      </c>
      <c r="BK845" s="140">
        <f>ROUND(I845*H845,2)</f>
        <v>0</v>
      </c>
      <c r="BL845" s="18" t="s">
        <v>260</v>
      </c>
      <c r="BM845" s="139" t="s">
        <v>1383</v>
      </c>
    </row>
    <row r="846" spans="2:47" s="1" customFormat="1" ht="10.2">
      <c r="B846" s="33"/>
      <c r="D846" s="141" t="s">
        <v>151</v>
      </c>
      <c r="F846" s="142" t="s">
        <v>1384</v>
      </c>
      <c r="I846" s="143"/>
      <c r="L846" s="33"/>
      <c r="M846" s="144"/>
      <c r="T846" s="54"/>
      <c r="AT846" s="18" t="s">
        <v>151</v>
      </c>
      <c r="AU846" s="18" t="s">
        <v>82</v>
      </c>
    </row>
    <row r="847" spans="2:47" s="1" customFormat="1" ht="10.2">
      <c r="B847" s="33"/>
      <c r="D847" s="145" t="s">
        <v>153</v>
      </c>
      <c r="F847" s="146" t="s">
        <v>1385</v>
      </c>
      <c r="I847" s="143"/>
      <c r="L847" s="33"/>
      <c r="M847" s="144"/>
      <c r="T847" s="54"/>
      <c r="AT847" s="18" t="s">
        <v>153</v>
      </c>
      <c r="AU847" s="18" t="s">
        <v>82</v>
      </c>
    </row>
    <row r="848" spans="2:51" s="12" customFormat="1" ht="10.2">
      <c r="B848" s="147"/>
      <c r="D848" s="141" t="s">
        <v>155</v>
      </c>
      <c r="E848" s="148" t="s">
        <v>19</v>
      </c>
      <c r="F848" s="149" t="s">
        <v>1386</v>
      </c>
      <c r="H848" s="150">
        <v>3.675</v>
      </c>
      <c r="I848" s="151"/>
      <c r="L848" s="147"/>
      <c r="M848" s="152"/>
      <c r="T848" s="153"/>
      <c r="AT848" s="148" t="s">
        <v>155</v>
      </c>
      <c r="AU848" s="148" t="s">
        <v>82</v>
      </c>
      <c r="AV848" s="12" t="s">
        <v>82</v>
      </c>
      <c r="AW848" s="12" t="s">
        <v>33</v>
      </c>
      <c r="AX848" s="12" t="s">
        <v>80</v>
      </c>
      <c r="AY848" s="148" t="s">
        <v>141</v>
      </c>
    </row>
    <row r="849" spans="2:63" s="11" customFormat="1" ht="22.8" customHeight="1">
      <c r="B849" s="116"/>
      <c r="D849" s="117" t="s">
        <v>71</v>
      </c>
      <c r="E849" s="126" t="s">
        <v>1387</v>
      </c>
      <c r="F849" s="126" t="s">
        <v>1388</v>
      </c>
      <c r="I849" s="119"/>
      <c r="J849" s="127">
        <f>BK849</f>
        <v>0</v>
      </c>
      <c r="L849" s="116"/>
      <c r="M849" s="121"/>
      <c r="P849" s="122">
        <f>SUM(P850:P885)</f>
        <v>0</v>
      </c>
      <c r="R849" s="122">
        <f>SUM(R850:R885)</f>
        <v>0.33315735</v>
      </c>
      <c r="T849" s="123">
        <f>SUM(T850:T885)</f>
        <v>0.04017724</v>
      </c>
      <c r="AR849" s="117" t="s">
        <v>82</v>
      </c>
      <c r="AT849" s="124" t="s">
        <v>71</v>
      </c>
      <c r="AU849" s="124" t="s">
        <v>80</v>
      </c>
      <c r="AY849" s="117" t="s">
        <v>141</v>
      </c>
      <c r="BK849" s="125">
        <f>SUM(BK850:BK885)</f>
        <v>0</v>
      </c>
    </row>
    <row r="850" spans="2:65" s="1" customFormat="1" ht="16.5" customHeight="1">
      <c r="B850" s="33"/>
      <c r="C850" s="128" t="s">
        <v>1389</v>
      </c>
      <c r="D850" s="128" t="s">
        <v>144</v>
      </c>
      <c r="E850" s="129" t="s">
        <v>1390</v>
      </c>
      <c r="F850" s="130" t="s">
        <v>1391</v>
      </c>
      <c r="G850" s="131" t="s">
        <v>147</v>
      </c>
      <c r="H850" s="132">
        <v>415.415</v>
      </c>
      <c r="I850" s="133"/>
      <c r="J850" s="134">
        <f>ROUND(I850*H850,2)</f>
        <v>0</v>
      </c>
      <c r="K850" s="130" t="s">
        <v>148</v>
      </c>
      <c r="L850" s="33"/>
      <c r="M850" s="135" t="s">
        <v>19</v>
      </c>
      <c r="N850" s="136" t="s">
        <v>43</v>
      </c>
      <c r="P850" s="137">
        <f>O850*H850</f>
        <v>0</v>
      </c>
      <c r="Q850" s="137">
        <v>0</v>
      </c>
      <c r="R850" s="137">
        <f>Q850*H850</f>
        <v>0</v>
      </c>
      <c r="S850" s="137">
        <v>0</v>
      </c>
      <c r="T850" s="138">
        <f>S850*H850</f>
        <v>0</v>
      </c>
      <c r="AR850" s="139" t="s">
        <v>260</v>
      </c>
      <c r="AT850" s="139" t="s">
        <v>144</v>
      </c>
      <c r="AU850" s="139" t="s">
        <v>82</v>
      </c>
      <c r="AY850" s="18" t="s">
        <v>141</v>
      </c>
      <c r="BE850" s="140">
        <f>IF(N850="základní",J850,0)</f>
        <v>0</v>
      </c>
      <c r="BF850" s="140">
        <f>IF(N850="snížená",J850,0)</f>
        <v>0</v>
      </c>
      <c r="BG850" s="140">
        <f>IF(N850="zákl. přenesená",J850,0)</f>
        <v>0</v>
      </c>
      <c r="BH850" s="140">
        <f>IF(N850="sníž. přenesená",J850,0)</f>
        <v>0</v>
      </c>
      <c r="BI850" s="140">
        <f>IF(N850="nulová",J850,0)</f>
        <v>0</v>
      </c>
      <c r="BJ850" s="18" t="s">
        <v>80</v>
      </c>
      <c r="BK850" s="140">
        <f>ROUND(I850*H850,2)</f>
        <v>0</v>
      </c>
      <c r="BL850" s="18" t="s">
        <v>260</v>
      </c>
      <c r="BM850" s="139" t="s">
        <v>1392</v>
      </c>
    </row>
    <row r="851" spans="2:47" s="1" customFormat="1" ht="10.2">
      <c r="B851" s="33"/>
      <c r="D851" s="141" t="s">
        <v>151</v>
      </c>
      <c r="F851" s="142" t="s">
        <v>1393</v>
      </c>
      <c r="I851" s="143"/>
      <c r="L851" s="33"/>
      <c r="M851" s="144"/>
      <c r="T851" s="54"/>
      <c r="AT851" s="18" t="s">
        <v>151</v>
      </c>
      <c r="AU851" s="18" t="s">
        <v>82</v>
      </c>
    </row>
    <row r="852" spans="2:47" s="1" customFormat="1" ht="10.2">
      <c r="B852" s="33"/>
      <c r="D852" s="145" t="s">
        <v>153</v>
      </c>
      <c r="F852" s="146" t="s">
        <v>1394</v>
      </c>
      <c r="I852" s="143"/>
      <c r="L852" s="33"/>
      <c r="M852" s="144"/>
      <c r="T852" s="54"/>
      <c r="AT852" s="18" t="s">
        <v>153</v>
      </c>
      <c r="AU852" s="18" t="s">
        <v>82</v>
      </c>
    </row>
    <row r="853" spans="2:65" s="1" customFormat="1" ht="16.5" customHeight="1">
      <c r="B853" s="33"/>
      <c r="C853" s="128" t="s">
        <v>1395</v>
      </c>
      <c r="D853" s="128" t="s">
        <v>144</v>
      </c>
      <c r="E853" s="129" t="s">
        <v>1396</v>
      </c>
      <c r="F853" s="130" t="s">
        <v>1397</v>
      </c>
      <c r="G853" s="131" t="s">
        <v>147</v>
      </c>
      <c r="H853" s="132">
        <v>129.604</v>
      </c>
      <c r="I853" s="133"/>
      <c r="J853" s="134">
        <f>ROUND(I853*H853,2)</f>
        <v>0</v>
      </c>
      <c r="K853" s="130" t="s">
        <v>148</v>
      </c>
      <c r="L853" s="33"/>
      <c r="M853" s="135" t="s">
        <v>19</v>
      </c>
      <c r="N853" s="136" t="s">
        <v>43</v>
      </c>
      <c r="P853" s="137">
        <f>O853*H853</f>
        <v>0</v>
      </c>
      <c r="Q853" s="137">
        <v>0.001</v>
      </c>
      <c r="R853" s="137">
        <f>Q853*H853</f>
        <v>0.12960400000000002</v>
      </c>
      <c r="S853" s="137">
        <v>0.00031</v>
      </c>
      <c r="T853" s="138">
        <f>S853*H853</f>
        <v>0.04017724</v>
      </c>
      <c r="AR853" s="139" t="s">
        <v>260</v>
      </c>
      <c r="AT853" s="139" t="s">
        <v>144</v>
      </c>
      <c r="AU853" s="139" t="s">
        <v>82</v>
      </c>
      <c r="AY853" s="18" t="s">
        <v>141</v>
      </c>
      <c r="BE853" s="140">
        <f>IF(N853="základní",J853,0)</f>
        <v>0</v>
      </c>
      <c r="BF853" s="140">
        <f>IF(N853="snížená",J853,0)</f>
        <v>0</v>
      </c>
      <c r="BG853" s="140">
        <f>IF(N853="zákl. přenesená",J853,0)</f>
        <v>0</v>
      </c>
      <c r="BH853" s="140">
        <f>IF(N853="sníž. přenesená",J853,0)</f>
        <v>0</v>
      </c>
      <c r="BI853" s="140">
        <f>IF(N853="nulová",J853,0)</f>
        <v>0</v>
      </c>
      <c r="BJ853" s="18" t="s">
        <v>80</v>
      </c>
      <c r="BK853" s="140">
        <f>ROUND(I853*H853,2)</f>
        <v>0</v>
      </c>
      <c r="BL853" s="18" t="s">
        <v>260</v>
      </c>
      <c r="BM853" s="139" t="s">
        <v>1398</v>
      </c>
    </row>
    <row r="854" spans="2:47" s="1" customFormat="1" ht="10.2">
      <c r="B854" s="33"/>
      <c r="D854" s="141" t="s">
        <v>151</v>
      </c>
      <c r="F854" s="142" t="s">
        <v>1399</v>
      </c>
      <c r="I854" s="143"/>
      <c r="L854" s="33"/>
      <c r="M854" s="144"/>
      <c r="T854" s="54"/>
      <c r="AT854" s="18" t="s">
        <v>151</v>
      </c>
      <c r="AU854" s="18" t="s">
        <v>82</v>
      </c>
    </row>
    <row r="855" spans="2:47" s="1" customFormat="1" ht="10.2">
      <c r="B855" s="33"/>
      <c r="D855" s="145" t="s">
        <v>153</v>
      </c>
      <c r="F855" s="146" t="s">
        <v>1400</v>
      </c>
      <c r="I855" s="143"/>
      <c r="L855" s="33"/>
      <c r="M855" s="144"/>
      <c r="T855" s="54"/>
      <c r="AT855" s="18" t="s">
        <v>153</v>
      </c>
      <c r="AU855" s="18" t="s">
        <v>82</v>
      </c>
    </row>
    <row r="856" spans="2:51" s="12" customFormat="1" ht="10.2">
      <c r="B856" s="147"/>
      <c r="D856" s="141" t="s">
        <v>155</v>
      </c>
      <c r="E856" s="148" t="s">
        <v>19</v>
      </c>
      <c r="F856" s="149" t="s">
        <v>1401</v>
      </c>
      <c r="H856" s="150">
        <v>75.258</v>
      </c>
      <c r="I856" s="151"/>
      <c r="L856" s="147"/>
      <c r="M856" s="152"/>
      <c r="T856" s="153"/>
      <c r="AT856" s="148" t="s">
        <v>155</v>
      </c>
      <c r="AU856" s="148" t="s">
        <v>82</v>
      </c>
      <c r="AV856" s="12" t="s">
        <v>82</v>
      </c>
      <c r="AW856" s="12" t="s">
        <v>33</v>
      </c>
      <c r="AX856" s="12" t="s">
        <v>72</v>
      </c>
      <c r="AY856" s="148" t="s">
        <v>141</v>
      </c>
    </row>
    <row r="857" spans="2:51" s="14" customFormat="1" ht="10.2">
      <c r="B857" s="161"/>
      <c r="D857" s="141" t="s">
        <v>155</v>
      </c>
      <c r="E857" s="162" t="s">
        <v>19</v>
      </c>
      <c r="F857" s="163" t="s">
        <v>1402</v>
      </c>
      <c r="H857" s="162" t="s">
        <v>19</v>
      </c>
      <c r="I857" s="164"/>
      <c r="L857" s="161"/>
      <c r="M857" s="165"/>
      <c r="T857" s="166"/>
      <c r="AT857" s="162" t="s">
        <v>155</v>
      </c>
      <c r="AU857" s="162" t="s">
        <v>82</v>
      </c>
      <c r="AV857" s="14" t="s">
        <v>80</v>
      </c>
      <c r="AW857" s="14" t="s">
        <v>33</v>
      </c>
      <c r="AX857" s="14" t="s">
        <v>72</v>
      </c>
      <c r="AY857" s="162" t="s">
        <v>141</v>
      </c>
    </row>
    <row r="858" spans="2:51" s="12" customFormat="1" ht="10.2">
      <c r="B858" s="147"/>
      <c r="D858" s="141" t="s">
        <v>155</v>
      </c>
      <c r="E858" s="148" t="s">
        <v>19</v>
      </c>
      <c r="F858" s="149" t="s">
        <v>1403</v>
      </c>
      <c r="H858" s="150">
        <v>14.744</v>
      </c>
      <c r="I858" s="151"/>
      <c r="L858" s="147"/>
      <c r="M858" s="152"/>
      <c r="T858" s="153"/>
      <c r="AT858" s="148" t="s">
        <v>155</v>
      </c>
      <c r="AU858" s="148" t="s">
        <v>82</v>
      </c>
      <c r="AV858" s="12" t="s">
        <v>82</v>
      </c>
      <c r="AW858" s="12" t="s">
        <v>33</v>
      </c>
      <c r="AX858" s="12" t="s">
        <v>72</v>
      </c>
      <c r="AY858" s="148" t="s">
        <v>141</v>
      </c>
    </row>
    <row r="859" spans="2:51" s="12" customFormat="1" ht="10.2">
      <c r="B859" s="147"/>
      <c r="D859" s="141" t="s">
        <v>155</v>
      </c>
      <c r="E859" s="148" t="s">
        <v>19</v>
      </c>
      <c r="F859" s="149" t="s">
        <v>1404</v>
      </c>
      <c r="H859" s="150">
        <v>14.607</v>
      </c>
      <c r="I859" s="151"/>
      <c r="L859" s="147"/>
      <c r="M859" s="152"/>
      <c r="T859" s="153"/>
      <c r="AT859" s="148" t="s">
        <v>155</v>
      </c>
      <c r="AU859" s="148" t="s">
        <v>82</v>
      </c>
      <c r="AV859" s="12" t="s">
        <v>82</v>
      </c>
      <c r="AW859" s="12" t="s">
        <v>33</v>
      </c>
      <c r="AX859" s="12" t="s">
        <v>72</v>
      </c>
      <c r="AY859" s="148" t="s">
        <v>141</v>
      </c>
    </row>
    <row r="860" spans="2:51" s="12" customFormat="1" ht="10.2">
      <c r="B860" s="147"/>
      <c r="D860" s="141" t="s">
        <v>155</v>
      </c>
      <c r="E860" s="148" t="s">
        <v>19</v>
      </c>
      <c r="F860" s="149" t="s">
        <v>1405</v>
      </c>
      <c r="H860" s="150">
        <v>13.701</v>
      </c>
      <c r="I860" s="151"/>
      <c r="L860" s="147"/>
      <c r="M860" s="152"/>
      <c r="T860" s="153"/>
      <c r="AT860" s="148" t="s">
        <v>155</v>
      </c>
      <c r="AU860" s="148" t="s">
        <v>82</v>
      </c>
      <c r="AV860" s="12" t="s">
        <v>82</v>
      </c>
      <c r="AW860" s="12" t="s">
        <v>33</v>
      </c>
      <c r="AX860" s="12" t="s">
        <v>72</v>
      </c>
      <c r="AY860" s="148" t="s">
        <v>141</v>
      </c>
    </row>
    <row r="861" spans="2:51" s="12" customFormat="1" ht="10.2">
      <c r="B861" s="147"/>
      <c r="D861" s="141" t="s">
        <v>155</v>
      </c>
      <c r="E861" s="148" t="s">
        <v>19</v>
      </c>
      <c r="F861" s="149" t="s">
        <v>1406</v>
      </c>
      <c r="H861" s="150">
        <v>11.294</v>
      </c>
      <c r="I861" s="151"/>
      <c r="L861" s="147"/>
      <c r="M861" s="152"/>
      <c r="T861" s="153"/>
      <c r="AT861" s="148" t="s">
        <v>155</v>
      </c>
      <c r="AU861" s="148" t="s">
        <v>82</v>
      </c>
      <c r="AV861" s="12" t="s">
        <v>82</v>
      </c>
      <c r="AW861" s="12" t="s">
        <v>33</v>
      </c>
      <c r="AX861" s="12" t="s">
        <v>72</v>
      </c>
      <c r="AY861" s="148" t="s">
        <v>141</v>
      </c>
    </row>
    <row r="862" spans="2:51" s="13" customFormat="1" ht="10.2">
      <c r="B862" s="154"/>
      <c r="D862" s="141" t="s">
        <v>155</v>
      </c>
      <c r="E862" s="155" t="s">
        <v>19</v>
      </c>
      <c r="F862" s="156" t="s">
        <v>158</v>
      </c>
      <c r="H862" s="157">
        <v>129.604</v>
      </c>
      <c r="I862" s="158"/>
      <c r="L862" s="154"/>
      <c r="M862" s="159"/>
      <c r="T862" s="160"/>
      <c r="AT862" s="155" t="s">
        <v>155</v>
      </c>
      <c r="AU862" s="155" t="s">
        <v>82</v>
      </c>
      <c r="AV862" s="13" t="s">
        <v>149</v>
      </c>
      <c r="AW862" s="13" t="s">
        <v>33</v>
      </c>
      <c r="AX862" s="13" t="s">
        <v>80</v>
      </c>
      <c r="AY862" s="155" t="s">
        <v>141</v>
      </c>
    </row>
    <row r="863" spans="2:65" s="1" customFormat="1" ht="16.5" customHeight="1">
      <c r="B863" s="33"/>
      <c r="C863" s="128" t="s">
        <v>1407</v>
      </c>
      <c r="D863" s="128" t="s">
        <v>144</v>
      </c>
      <c r="E863" s="129" t="s">
        <v>1408</v>
      </c>
      <c r="F863" s="130" t="s">
        <v>1409</v>
      </c>
      <c r="G863" s="131" t="s">
        <v>147</v>
      </c>
      <c r="H863" s="132">
        <v>340.157</v>
      </c>
      <c r="I863" s="133"/>
      <c r="J863" s="134">
        <f>ROUND(I863*H863,2)</f>
        <v>0</v>
      </c>
      <c r="K863" s="130" t="s">
        <v>148</v>
      </c>
      <c r="L863" s="33"/>
      <c r="M863" s="135" t="s">
        <v>19</v>
      </c>
      <c r="N863" s="136" t="s">
        <v>43</v>
      </c>
      <c r="P863" s="137">
        <f>O863*H863</f>
        <v>0</v>
      </c>
      <c r="Q863" s="137">
        <v>0.0002</v>
      </c>
      <c r="R863" s="137">
        <f>Q863*H863</f>
        <v>0.0680314</v>
      </c>
      <c r="S863" s="137">
        <v>0</v>
      </c>
      <c r="T863" s="138">
        <f>S863*H863</f>
        <v>0</v>
      </c>
      <c r="AR863" s="139" t="s">
        <v>260</v>
      </c>
      <c r="AT863" s="139" t="s">
        <v>144</v>
      </c>
      <c r="AU863" s="139" t="s">
        <v>82</v>
      </c>
      <c r="AY863" s="18" t="s">
        <v>141</v>
      </c>
      <c r="BE863" s="140">
        <f>IF(N863="základní",J863,0)</f>
        <v>0</v>
      </c>
      <c r="BF863" s="140">
        <f>IF(N863="snížená",J863,0)</f>
        <v>0</v>
      </c>
      <c r="BG863" s="140">
        <f>IF(N863="zákl. přenesená",J863,0)</f>
        <v>0</v>
      </c>
      <c r="BH863" s="140">
        <f>IF(N863="sníž. přenesená",J863,0)</f>
        <v>0</v>
      </c>
      <c r="BI863" s="140">
        <f>IF(N863="nulová",J863,0)</f>
        <v>0</v>
      </c>
      <c r="BJ863" s="18" t="s">
        <v>80</v>
      </c>
      <c r="BK863" s="140">
        <f>ROUND(I863*H863,2)</f>
        <v>0</v>
      </c>
      <c r="BL863" s="18" t="s">
        <v>260</v>
      </c>
      <c r="BM863" s="139" t="s">
        <v>1410</v>
      </c>
    </row>
    <row r="864" spans="2:47" s="1" customFormat="1" ht="10.2">
      <c r="B864" s="33"/>
      <c r="D864" s="141" t="s">
        <v>151</v>
      </c>
      <c r="F864" s="142" t="s">
        <v>1411</v>
      </c>
      <c r="I864" s="143"/>
      <c r="L864" s="33"/>
      <c r="M864" s="144"/>
      <c r="T864" s="54"/>
      <c r="AT864" s="18" t="s">
        <v>151</v>
      </c>
      <c r="AU864" s="18" t="s">
        <v>82</v>
      </c>
    </row>
    <row r="865" spans="2:47" s="1" customFormat="1" ht="10.2">
      <c r="B865" s="33"/>
      <c r="D865" s="145" t="s">
        <v>153</v>
      </c>
      <c r="F865" s="146" t="s">
        <v>1412</v>
      </c>
      <c r="I865" s="143"/>
      <c r="L865" s="33"/>
      <c r="M865" s="144"/>
      <c r="T865" s="54"/>
      <c r="AT865" s="18" t="s">
        <v>153</v>
      </c>
      <c r="AU865" s="18" t="s">
        <v>82</v>
      </c>
    </row>
    <row r="866" spans="2:51" s="12" customFormat="1" ht="10.2">
      <c r="B866" s="147"/>
      <c r="D866" s="141" t="s">
        <v>155</v>
      </c>
      <c r="E866" s="148" t="s">
        <v>19</v>
      </c>
      <c r="F866" s="149" t="s">
        <v>1413</v>
      </c>
      <c r="H866" s="150">
        <v>62.908</v>
      </c>
      <c r="I866" s="151"/>
      <c r="L866" s="147"/>
      <c r="M866" s="152"/>
      <c r="T866" s="153"/>
      <c r="AT866" s="148" t="s">
        <v>155</v>
      </c>
      <c r="AU866" s="148" t="s">
        <v>82</v>
      </c>
      <c r="AV866" s="12" t="s">
        <v>82</v>
      </c>
      <c r="AW866" s="12" t="s">
        <v>33</v>
      </c>
      <c r="AX866" s="12" t="s">
        <v>72</v>
      </c>
      <c r="AY866" s="148" t="s">
        <v>141</v>
      </c>
    </row>
    <row r="867" spans="2:51" s="12" customFormat="1" ht="10.2">
      <c r="B867" s="147"/>
      <c r="D867" s="141" t="s">
        <v>155</v>
      </c>
      <c r="E867" s="148" t="s">
        <v>19</v>
      </c>
      <c r="F867" s="149" t="s">
        <v>1414</v>
      </c>
      <c r="H867" s="150">
        <v>61.939</v>
      </c>
      <c r="I867" s="151"/>
      <c r="L867" s="147"/>
      <c r="M867" s="152"/>
      <c r="T867" s="153"/>
      <c r="AT867" s="148" t="s">
        <v>155</v>
      </c>
      <c r="AU867" s="148" t="s">
        <v>82</v>
      </c>
      <c r="AV867" s="12" t="s">
        <v>82</v>
      </c>
      <c r="AW867" s="12" t="s">
        <v>33</v>
      </c>
      <c r="AX867" s="12" t="s">
        <v>72</v>
      </c>
      <c r="AY867" s="148" t="s">
        <v>141</v>
      </c>
    </row>
    <row r="868" spans="2:51" s="12" customFormat="1" ht="10.2">
      <c r="B868" s="147"/>
      <c r="D868" s="141" t="s">
        <v>155</v>
      </c>
      <c r="E868" s="148" t="s">
        <v>19</v>
      </c>
      <c r="F868" s="149" t="s">
        <v>1415</v>
      </c>
      <c r="H868" s="150">
        <v>54.888</v>
      </c>
      <c r="I868" s="151"/>
      <c r="L868" s="147"/>
      <c r="M868" s="152"/>
      <c r="T868" s="153"/>
      <c r="AT868" s="148" t="s">
        <v>155</v>
      </c>
      <c r="AU868" s="148" t="s">
        <v>82</v>
      </c>
      <c r="AV868" s="12" t="s">
        <v>82</v>
      </c>
      <c r="AW868" s="12" t="s">
        <v>33</v>
      </c>
      <c r="AX868" s="12" t="s">
        <v>72</v>
      </c>
      <c r="AY868" s="148" t="s">
        <v>141</v>
      </c>
    </row>
    <row r="869" spans="2:51" s="12" customFormat="1" ht="10.2">
      <c r="B869" s="147"/>
      <c r="D869" s="141" t="s">
        <v>155</v>
      </c>
      <c r="E869" s="148" t="s">
        <v>19</v>
      </c>
      <c r="F869" s="149" t="s">
        <v>1416</v>
      </c>
      <c r="H869" s="150">
        <v>51.968</v>
      </c>
      <c r="I869" s="151"/>
      <c r="L869" s="147"/>
      <c r="M869" s="152"/>
      <c r="T869" s="153"/>
      <c r="AT869" s="148" t="s">
        <v>155</v>
      </c>
      <c r="AU869" s="148" t="s">
        <v>82</v>
      </c>
      <c r="AV869" s="12" t="s">
        <v>82</v>
      </c>
      <c r="AW869" s="12" t="s">
        <v>33</v>
      </c>
      <c r="AX869" s="12" t="s">
        <v>72</v>
      </c>
      <c r="AY869" s="148" t="s">
        <v>141</v>
      </c>
    </row>
    <row r="870" spans="2:51" s="12" customFormat="1" ht="10.2">
      <c r="B870" s="147"/>
      <c r="D870" s="141" t="s">
        <v>155</v>
      </c>
      <c r="E870" s="148" t="s">
        <v>19</v>
      </c>
      <c r="F870" s="149" t="s">
        <v>1417</v>
      </c>
      <c r="H870" s="150">
        <v>108.454</v>
      </c>
      <c r="I870" s="151"/>
      <c r="L870" s="147"/>
      <c r="M870" s="152"/>
      <c r="T870" s="153"/>
      <c r="AT870" s="148" t="s">
        <v>155</v>
      </c>
      <c r="AU870" s="148" t="s">
        <v>82</v>
      </c>
      <c r="AV870" s="12" t="s">
        <v>82</v>
      </c>
      <c r="AW870" s="12" t="s">
        <v>33</v>
      </c>
      <c r="AX870" s="12" t="s">
        <v>72</v>
      </c>
      <c r="AY870" s="148" t="s">
        <v>141</v>
      </c>
    </row>
    <row r="871" spans="2:51" s="13" customFormat="1" ht="10.2">
      <c r="B871" s="154"/>
      <c r="D871" s="141" t="s">
        <v>155</v>
      </c>
      <c r="E871" s="155" t="s">
        <v>19</v>
      </c>
      <c r="F871" s="156" t="s">
        <v>158</v>
      </c>
      <c r="H871" s="157">
        <v>340.157</v>
      </c>
      <c r="I871" s="158"/>
      <c r="L871" s="154"/>
      <c r="M871" s="159"/>
      <c r="T871" s="160"/>
      <c r="AT871" s="155" t="s">
        <v>155</v>
      </c>
      <c r="AU871" s="155" t="s">
        <v>82</v>
      </c>
      <c r="AV871" s="13" t="s">
        <v>149</v>
      </c>
      <c r="AW871" s="13" t="s">
        <v>33</v>
      </c>
      <c r="AX871" s="13" t="s">
        <v>80</v>
      </c>
      <c r="AY871" s="155" t="s">
        <v>141</v>
      </c>
    </row>
    <row r="872" spans="2:65" s="1" customFormat="1" ht="16.5" customHeight="1">
      <c r="B872" s="33"/>
      <c r="C872" s="128" t="s">
        <v>1418</v>
      </c>
      <c r="D872" s="128" t="s">
        <v>144</v>
      </c>
      <c r="E872" s="129" t="s">
        <v>1419</v>
      </c>
      <c r="F872" s="130" t="s">
        <v>1420</v>
      </c>
      <c r="G872" s="131" t="s">
        <v>147</v>
      </c>
      <c r="H872" s="132">
        <v>75.258</v>
      </c>
      <c r="I872" s="133"/>
      <c r="J872" s="134">
        <f>ROUND(I872*H872,2)</f>
        <v>0</v>
      </c>
      <c r="K872" s="130" t="s">
        <v>148</v>
      </c>
      <c r="L872" s="33"/>
      <c r="M872" s="135" t="s">
        <v>19</v>
      </c>
      <c r="N872" s="136" t="s">
        <v>43</v>
      </c>
      <c r="P872" s="137">
        <f>O872*H872</f>
        <v>0</v>
      </c>
      <c r="Q872" s="137">
        <v>0.0002</v>
      </c>
      <c r="R872" s="137">
        <f>Q872*H872</f>
        <v>0.0150516</v>
      </c>
      <c r="S872" s="137">
        <v>0</v>
      </c>
      <c r="T872" s="138">
        <f>S872*H872</f>
        <v>0</v>
      </c>
      <c r="AR872" s="139" t="s">
        <v>260</v>
      </c>
      <c r="AT872" s="139" t="s">
        <v>144</v>
      </c>
      <c r="AU872" s="139" t="s">
        <v>82</v>
      </c>
      <c r="AY872" s="18" t="s">
        <v>141</v>
      </c>
      <c r="BE872" s="140">
        <f>IF(N872="základní",J872,0)</f>
        <v>0</v>
      </c>
      <c r="BF872" s="140">
        <f>IF(N872="snížená",J872,0)</f>
        <v>0</v>
      </c>
      <c r="BG872" s="140">
        <f>IF(N872="zákl. přenesená",J872,0)</f>
        <v>0</v>
      </c>
      <c r="BH872" s="140">
        <f>IF(N872="sníž. přenesená",J872,0)</f>
        <v>0</v>
      </c>
      <c r="BI872" s="140">
        <f>IF(N872="nulová",J872,0)</f>
        <v>0</v>
      </c>
      <c r="BJ872" s="18" t="s">
        <v>80</v>
      </c>
      <c r="BK872" s="140">
        <f>ROUND(I872*H872,2)</f>
        <v>0</v>
      </c>
      <c r="BL872" s="18" t="s">
        <v>260</v>
      </c>
      <c r="BM872" s="139" t="s">
        <v>1421</v>
      </c>
    </row>
    <row r="873" spans="2:47" s="1" customFormat="1" ht="10.2">
      <c r="B873" s="33"/>
      <c r="D873" s="141" t="s">
        <v>151</v>
      </c>
      <c r="F873" s="142" t="s">
        <v>1422</v>
      </c>
      <c r="I873" s="143"/>
      <c r="L873" s="33"/>
      <c r="M873" s="144"/>
      <c r="T873" s="54"/>
      <c r="AT873" s="18" t="s">
        <v>151</v>
      </c>
      <c r="AU873" s="18" t="s">
        <v>82</v>
      </c>
    </row>
    <row r="874" spans="2:47" s="1" customFormat="1" ht="10.2">
      <c r="B874" s="33"/>
      <c r="D874" s="145" t="s">
        <v>153</v>
      </c>
      <c r="F874" s="146" t="s">
        <v>1423</v>
      </c>
      <c r="I874" s="143"/>
      <c r="L874" s="33"/>
      <c r="M874" s="144"/>
      <c r="T874" s="54"/>
      <c r="AT874" s="18" t="s">
        <v>153</v>
      </c>
      <c r="AU874" s="18" t="s">
        <v>82</v>
      </c>
    </row>
    <row r="875" spans="2:51" s="12" customFormat="1" ht="10.2">
      <c r="B875" s="147"/>
      <c r="D875" s="141" t="s">
        <v>155</v>
      </c>
      <c r="E875" s="148" t="s">
        <v>19</v>
      </c>
      <c r="F875" s="149" t="s">
        <v>1401</v>
      </c>
      <c r="H875" s="150">
        <v>75.258</v>
      </c>
      <c r="I875" s="151"/>
      <c r="L875" s="147"/>
      <c r="M875" s="152"/>
      <c r="T875" s="153"/>
      <c r="AT875" s="148" t="s">
        <v>155</v>
      </c>
      <c r="AU875" s="148" t="s">
        <v>82</v>
      </c>
      <c r="AV875" s="12" t="s">
        <v>82</v>
      </c>
      <c r="AW875" s="12" t="s">
        <v>33</v>
      </c>
      <c r="AX875" s="12" t="s">
        <v>80</v>
      </c>
      <c r="AY875" s="148" t="s">
        <v>141</v>
      </c>
    </row>
    <row r="876" spans="2:65" s="1" customFormat="1" ht="16.5" customHeight="1">
      <c r="B876" s="33"/>
      <c r="C876" s="128" t="s">
        <v>1424</v>
      </c>
      <c r="D876" s="128" t="s">
        <v>144</v>
      </c>
      <c r="E876" s="129" t="s">
        <v>1425</v>
      </c>
      <c r="F876" s="130" t="s">
        <v>1426</v>
      </c>
      <c r="G876" s="131" t="s">
        <v>147</v>
      </c>
      <c r="H876" s="132">
        <v>415.415</v>
      </c>
      <c r="I876" s="133"/>
      <c r="J876" s="134">
        <f>ROUND(I876*H876,2)</f>
        <v>0</v>
      </c>
      <c r="K876" s="130" t="s">
        <v>148</v>
      </c>
      <c r="L876" s="33"/>
      <c r="M876" s="135" t="s">
        <v>19</v>
      </c>
      <c r="N876" s="136" t="s">
        <v>43</v>
      </c>
      <c r="P876" s="137">
        <f>O876*H876</f>
        <v>0</v>
      </c>
      <c r="Q876" s="137">
        <v>0.00029</v>
      </c>
      <c r="R876" s="137">
        <f>Q876*H876</f>
        <v>0.12047035</v>
      </c>
      <c r="S876" s="137">
        <v>0</v>
      </c>
      <c r="T876" s="138">
        <f>S876*H876</f>
        <v>0</v>
      </c>
      <c r="AR876" s="139" t="s">
        <v>260</v>
      </c>
      <c r="AT876" s="139" t="s">
        <v>144</v>
      </c>
      <c r="AU876" s="139" t="s">
        <v>82</v>
      </c>
      <c r="AY876" s="18" t="s">
        <v>141</v>
      </c>
      <c r="BE876" s="140">
        <f>IF(N876="základní",J876,0)</f>
        <v>0</v>
      </c>
      <c r="BF876" s="140">
        <f>IF(N876="snížená",J876,0)</f>
        <v>0</v>
      </c>
      <c r="BG876" s="140">
        <f>IF(N876="zákl. přenesená",J876,0)</f>
        <v>0</v>
      </c>
      <c r="BH876" s="140">
        <f>IF(N876="sníž. přenesená",J876,0)</f>
        <v>0</v>
      </c>
      <c r="BI876" s="140">
        <f>IF(N876="nulová",J876,0)</f>
        <v>0</v>
      </c>
      <c r="BJ876" s="18" t="s">
        <v>80</v>
      </c>
      <c r="BK876" s="140">
        <f>ROUND(I876*H876,2)</f>
        <v>0</v>
      </c>
      <c r="BL876" s="18" t="s">
        <v>260</v>
      </c>
      <c r="BM876" s="139" t="s">
        <v>1427</v>
      </c>
    </row>
    <row r="877" spans="2:47" s="1" customFormat="1" ht="19.2">
      <c r="B877" s="33"/>
      <c r="D877" s="141" t="s">
        <v>151</v>
      </c>
      <c r="F877" s="142" t="s">
        <v>1428</v>
      </c>
      <c r="I877" s="143"/>
      <c r="L877" s="33"/>
      <c r="M877" s="144"/>
      <c r="T877" s="54"/>
      <c r="AT877" s="18" t="s">
        <v>151</v>
      </c>
      <c r="AU877" s="18" t="s">
        <v>82</v>
      </c>
    </row>
    <row r="878" spans="2:47" s="1" customFormat="1" ht="10.2">
      <c r="B878" s="33"/>
      <c r="D878" s="145" t="s">
        <v>153</v>
      </c>
      <c r="F878" s="146" t="s">
        <v>1429</v>
      </c>
      <c r="I878" s="143"/>
      <c r="L878" s="33"/>
      <c r="M878" s="144"/>
      <c r="T878" s="54"/>
      <c r="AT878" s="18" t="s">
        <v>153</v>
      </c>
      <c r="AU878" s="18" t="s">
        <v>82</v>
      </c>
    </row>
    <row r="879" spans="2:51" s="12" customFormat="1" ht="10.2">
      <c r="B879" s="147"/>
      <c r="D879" s="141" t="s">
        <v>155</v>
      </c>
      <c r="E879" s="148" t="s">
        <v>19</v>
      </c>
      <c r="F879" s="149" t="s">
        <v>1401</v>
      </c>
      <c r="H879" s="150">
        <v>75.258</v>
      </c>
      <c r="I879" s="151"/>
      <c r="L879" s="147"/>
      <c r="M879" s="152"/>
      <c r="T879" s="153"/>
      <c r="AT879" s="148" t="s">
        <v>155</v>
      </c>
      <c r="AU879" s="148" t="s">
        <v>82</v>
      </c>
      <c r="AV879" s="12" t="s">
        <v>82</v>
      </c>
      <c r="AW879" s="12" t="s">
        <v>33</v>
      </c>
      <c r="AX879" s="12" t="s">
        <v>72</v>
      </c>
      <c r="AY879" s="148" t="s">
        <v>141</v>
      </c>
    </row>
    <row r="880" spans="2:51" s="12" customFormat="1" ht="10.2">
      <c r="B880" s="147"/>
      <c r="D880" s="141" t="s">
        <v>155</v>
      </c>
      <c r="E880" s="148" t="s">
        <v>19</v>
      </c>
      <c r="F880" s="149" t="s">
        <v>1413</v>
      </c>
      <c r="H880" s="150">
        <v>62.908</v>
      </c>
      <c r="I880" s="151"/>
      <c r="L880" s="147"/>
      <c r="M880" s="152"/>
      <c r="T880" s="153"/>
      <c r="AT880" s="148" t="s">
        <v>155</v>
      </c>
      <c r="AU880" s="148" t="s">
        <v>82</v>
      </c>
      <c r="AV880" s="12" t="s">
        <v>82</v>
      </c>
      <c r="AW880" s="12" t="s">
        <v>33</v>
      </c>
      <c r="AX880" s="12" t="s">
        <v>72</v>
      </c>
      <c r="AY880" s="148" t="s">
        <v>141</v>
      </c>
    </row>
    <row r="881" spans="2:51" s="12" customFormat="1" ht="10.2">
      <c r="B881" s="147"/>
      <c r="D881" s="141" t="s">
        <v>155</v>
      </c>
      <c r="E881" s="148" t="s">
        <v>19</v>
      </c>
      <c r="F881" s="149" t="s">
        <v>1414</v>
      </c>
      <c r="H881" s="150">
        <v>61.939</v>
      </c>
      <c r="I881" s="151"/>
      <c r="L881" s="147"/>
      <c r="M881" s="152"/>
      <c r="T881" s="153"/>
      <c r="AT881" s="148" t="s">
        <v>155</v>
      </c>
      <c r="AU881" s="148" t="s">
        <v>82</v>
      </c>
      <c r="AV881" s="12" t="s">
        <v>82</v>
      </c>
      <c r="AW881" s="12" t="s">
        <v>33</v>
      </c>
      <c r="AX881" s="12" t="s">
        <v>72</v>
      </c>
      <c r="AY881" s="148" t="s">
        <v>141</v>
      </c>
    </row>
    <row r="882" spans="2:51" s="12" customFormat="1" ht="10.2">
      <c r="B882" s="147"/>
      <c r="D882" s="141" t="s">
        <v>155</v>
      </c>
      <c r="E882" s="148" t="s">
        <v>19</v>
      </c>
      <c r="F882" s="149" t="s">
        <v>1415</v>
      </c>
      <c r="H882" s="150">
        <v>54.888</v>
      </c>
      <c r="I882" s="151"/>
      <c r="L882" s="147"/>
      <c r="M882" s="152"/>
      <c r="T882" s="153"/>
      <c r="AT882" s="148" t="s">
        <v>155</v>
      </c>
      <c r="AU882" s="148" t="s">
        <v>82</v>
      </c>
      <c r="AV882" s="12" t="s">
        <v>82</v>
      </c>
      <c r="AW882" s="12" t="s">
        <v>33</v>
      </c>
      <c r="AX882" s="12" t="s">
        <v>72</v>
      </c>
      <c r="AY882" s="148" t="s">
        <v>141</v>
      </c>
    </row>
    <row r="883" spans="2:51" s="12" customFormat="1" ht="10.2">
      <c r="B883" s="147"/>
      <c r="D883" s="141" t="s">
        <v>155</v>
      </c>
      <c r="E883" s="148" t="s">
        <v>19</v>
      </c>
      <c r="F883" s="149" t="s">
        <v>1416</v>
      </c>
      <c r="H883" s="150">
        <v>51.968</v>
      </c>
      <c r="I883" s="151"/>
      <c r="L883" s="147"/>
      <c r="M883" s="152"/>
      <c r="T883" s="153"/>
      <c r="AT883" s="148" t="s">
        <v>155</v>
      </c>
      <c r="AU883" s="148" t="s">
        <v>82</v>
      </c>
      <c r="AV883" s="12" t="s">
        <v>82</v>
      </c>
      <c r="AW883" s="12" t="s">
        <v>33</v>
      </c>
      <c r="AX883" s="12" t="s">
        <v>72</v>
      </c>
      <c r="AY883" s="148" t="s">
        <v>141</v>
      </c>
    </row>
    <row r="884" spans="2:51" s="12" customFormat="1" ht="10.2">
      <c r="B884" s="147"/>
      <c r="D884" s="141" t="s">
        <v>155</v>
      </c>
      <c r="E884" s="148" t="s">
        <v>19</v>
      </c>
      <c r="F884" s="149" t="s">
        <v>1417</v>
      </c>
      <c r="H884" s="150">
        <v>108.454</v>
      </c>
      <c r="I884" s="151"/>
      <c r="L884" s="147"/>
      <c r="M884" s="152"/>
      <c r="T884" s="153"/>
      <c r="AT884" s="148" t="s">
        <v>155</v>
      </c>
      <c r="AU884" s="148" t="s">
        <v>82</v>
      </c>
      <c r="AV884" s="12" t="s">
        <v>82</v>
      </c>
      <c r="AW884" s="12" t="s">
        <v>33</v>
      </c>
      <c r="AX884" s="12" t="s">
        <v>72</v>
      </c>
      <c r="AY884" s="148" t="s">
        <v>141</v>
      </c>
    </row>
    <row r="885" spans="2:51" s="13" customFormat="1" ht="10.2">
      <c r="B885" s="154"/>
      <c r="D885" s="141" t="s">
        <v>155</v>
      </c>
      <c r="E885" s="155" t="s">
        <v>19</v>
      </c>
      <c r="F885" s="156" t="s">
        <v>158</v>
      </c>
      <c r="H885" s="157">
        <v>415.415</v>
      </c>
      <c r="I885" s="158"/>
      <c r="L885" s="154"/>
      <c r="M885" s="159"/>
      <c r="T885" s="160"/>
      <c r="AT885" s="155" t="s">
        <v>155</v>
      </c>
      <c r="AU885" s="155" t="s">
        <v>82</v>
      </c>
      <c r="AV885" s="13" t="s">
        <v>149</v>
      </c>
      <c r="AW885" s="13" t="s">
        <v>33</v>
      </c>
      <c r="AX885" s="13" t="s">
        <v>80</v>
      </c>
      <c r="AY885" s="155" t="s">
        <v>141</v>
      </c>
    </row>
    <row r="886" spans="2:63" s="11" customFormat="1" ht="22.8" customHeight="1">
      <c r="B886" s="116"/>
      <c r="D886" s="117" t="s">
        <v>71</v>
      </c>
      <c r="E886" s="126" t="s">
        <v>1430</v>
      </c>
      <c r="F886" s="126" t="s">
        <v>1431</v>
      </c>
      <c r="I886" s="119"/>
      <c r="J886" s="127">
        <f>BK886</f>
        <v>0</v>
      </c>
      <c r="L886" s="116"/>
      <c r="M886" s="121"/>
      <c r="P886" s="122">
        <f>SUM(P887:P891)</f>
        <v>0</v>
      </c>
      <c r="R886" s="122">
        <f>SUM(R887:R891)</f>
        <v>0.07</v>
      </c>
      <c r="T886" s="123">
        <f>SUM(T887:T891)</f>
        <v>0</v>
      </c>
      <c r="AR886" s="117" t="s">
        <v>82</v>
      </c>
      <c r="AT886" s="124" t="s">
        <v>71</v>
      </c>
      <c r="AU886" s="124" t="s">
        <v>80</v>
      </c>
      <c r="AY886" s="117" t="s">
        <v>141</v>
      </c>
      <c r="BK886" s="125">
        <f>SUM(BK887:BK891)</f>
        <v>0</v>
      </c>
    </row>
    <row r="887" spans="2:65" s="1" customFormat="1" ht="37.8" customHeight="1">
      <c r="B887" s="33"/>
      <c r="C887" s="128" t="s">
        <v>1432</v>
      </c>
      <c r="D887" s="128" t="s">
        <v>144</v>
      </c>
      <c r="E887" s="129" t="s">
        <v>1433</v>
      </c>
      <c r="F887" s="130" t="s">
        <v>1434</v>
      </c>
      <c r="G887" s="131" t="s">
        <v>973</v>
      </c>
      <c r="H887" s="132">
        <v>2</v>
      </c>
      <c r="I887" s="133"/>
      <c r="J887" s="134">
        <f>ROUND(I887*H887,2)</f>
        <v>0</v>
      </c>
      <c r="K887" s="130" t="s">
        <v>19</v>
      </c>
      <c r="L887" s="33"/>
      <c r="M887" s="135" t="s">
        <v>19</v>
      </c>
      <c r="N887" s="136" t="s">
        <v>43</v>
      </c>
      <c r="P887" s="137">
        <f>O887*H887</f>
        <v>0</v>
      </c>
      <c r="Q887" s="137">
        <v>0.035</v>
      </c>
      <c r="R887" s="137">
        <f>Q887*H887</f>
        <v>0.07</v>
      </c>
      <c r="S887" s="137">
        <v>0</v>
      </c>
      <c r="T887" s="138">
        <f>S887*H887</f>
        <v>0</v>
      </c>
      <c r="AR887" s="139" t="s">
        <v>260</v>
      </c>
      <c r="AT887" s="139" t="s">
        <v>144</v>
      </c>
      <c r="AU887" s="139" t="s">
        <v>82</v>
      </c>
      <c r="AY887" s="18" t="s">
        <v>141</v>
      </c>
      <c r="BE887" s="140">
        <f>IF(N887="základní",J887,0)</f>
        <v>0</v>
      </c>
      <c r="BF887" s="140">
        <f>IF(N887="snížená",J887,0)</f>
        <v>0</v>
      </c>
      <c r="BG887" s="140">
        <f>IF(N887="zákl. přenesená",J887,0)</f>
        <v>0</v>
      </c>
      <c r="BH887" s="140">
        <f>IF(N887="sníž. přenesená",J887,0)</f>
        <v>0</v>
      </c>
      <c r="BI887" s="140">
        <f>IF(N887="nulová",J887,0)</f>
        <v>0</v>
      </c>
      <c r="BJ887" s="18" t="s">
        <v>80</v>
      </c>
      <c r="BK887" s="140">
        <f>ROUND(I887*H887,2)</f>
        <v>0</v>
      </c>
      <c r="BL887" s="18" t="s">
        <v>260</v>
      </c>
      <c r="BM887" s="139" t="s">
        <v>1435</v>
      </c>
    </row>
    <row r="888" spans="2:47" s="1" customFormat="1" ht="19.2">
      <c r="B888" s="33"/>
      <c r="D888" s="141" t="s">
        <v>151</v>
      </c>
      <c r="F888" s="142" t="s">
        <v>1434</v>
      </c>
      <c r="I888" s="143"/>
      <c r="L888" s="33"/>
      <c r="M888" s="144"/>
      <c r="T888" s="54"/>
      <c r="AT888" s="18" t="s">
        <v>151</v>
      </c>
      <c r="AU888" s="18" t="s">
        <v>82</v>
      </c>
    </row>
    <row r="889" spans="2:65" s="1" customFormat="1" ht="21.75" customHeight="1">
      <c r="B889" s="33"/>
      <c r="C889" s="128" t="s">
        <v>1436</v>
      </c>
      <c r="D889" s="128" t="s">
        <v>144</v>
      </c>
      <c r="E889" s="129" t="s">
        <v>1437</v>
      </c>
      <c r="F889" s="130" t="s">
        <v>1438</v>
      </c>
      <c r="G889" s="131" t="s">
        <v>180</v>
      </c>
      <c r="H889" s="132">
        <v>0.07</v>
      </c>
      <c r="I889" s="133"/>
      <c r="J889" s="134">
        <f>ROUND(I889*H889,2)</f>
        <v>0</v>
      </c>
      <c r="K889" s="130" t="s">
        <v>148</v>
      </c>
      <c r="L889" s="33"/>
      <c r="M889" s="135" t="s">
        <v>19</v>
      </c>
      <c r="N889" s="136" t="s">
        <v>43</v>
      </c>
      <c r="P889" s="137">
        <f>O889*H889</f>
        <v>0</v>
      </c>
      <c r="Q889" s="137">
        <v>0</v>
      </c>
      <c r="R889" s="137">
        <f>Q889*H889</f>
        <v>0</v>
      </c>
      <c r="S889" s="137">
        <v>0</v>
      </c>
      <c r="T889" s="138">
        <f>S889*H889</f>
        <v>0</v>
      </c>
      <c r="AR889" s="139" t="s">
        <v>260</v>
      </c>
      <c r="AT889" s="139" t="s">
        <v>144</v>
      </c>
      <c r="AU889" s="139" t="s">
        <v>82</v>
      </c>
      <c r="AY889" s="18" t="s">
        <v>141</v>
      </c>
      <c r="BE889" s="140">
        <f>IF(N889="základní",J889,0)</f>
        <v>0</v>
      </c>
      <c r="BF889" s="140">
        <f>IF(N889="snížená",J889,0)</f>
        <v>0</v>
      </c>
      <c r="BG889" s="140">
        <f>IF(N889="zákl. přenesená",J889,0)</f>
        <v>0</v>
      </c>
      <c r="BH889" s="140">
        <f>IF(N889="sníž. přenesená",J889,0)</f>
        <v>0</v>
      </c>
      <c r="BI889" s="140">
        <f>IF(N889="nulová",J889,0)</f>
        <v>0</v>
      </c>
      <c r="BJ889" s="18" t="s">
        <v>80</v>
      </c>
      <c r="BK889" s="140">
        <f>ROUND(I889*H889,2)</f>
        <v>0</v>
      </c>
      <c r="BL889" s="18" t="s">
        <v>260</v>
      </c>
      <c r="BM889" s="139" t="s">
        <v>1439</v>
      </c>
    </row>
    <row r="890" spans="2:47" s="1" customFormat="1" ht="19.2">
      <c r="B890" s="33"/>
      <c r="D890" s="141" t="s">
        <v>151</v>
      </c>
      <c r="F890" s="142" t="s">
        <v>1440</v>
      </c>
      <c r="I890" s="143"/>
      <c r="L890" s="33"/>
      <c r="M890" s="144"/>
      <c r="T890" s="54"/>
      <c r="AT890" s="18" t="s">
        <v>151</v>
      </c>
      <c r="AU890" s="18" t="s">
        <v>82</v>
      </c>
    </row>
    <row r="891" spans="2:47" s="1" customFormat="1" ht="10.2">
      <c r="B891" s="33"/>
      <c r="D891" s="145" t="s">
        <v>153</v>
      </c>
      <c r="F891" s="146" t="s">
        <v>1441</v>
      </c>
      <c r="I891" s="143"/>
      <c r="L891" s="33"/>
      <c r="M891" s="144"/>
      <c r="T891" s="54"/>
      <c r="AT891" s="18" t="s">
        <v>153</v>
      </c>
      <c r="AU891" s="18" t="s">
        <v>82</v>
      </c>
    </row>
    <row r="892" spans="2:63" s="11" customFormat="1" ht="25.95" customHeight="1">
      <c r="B892" s="116"/>
      <c r="D892" s="117" t="s">
        <v>71</v>
      </c>
      <c r="E892" s="118" t="s">
        <v>437</v>
      </c>
      <c r="F892" s="118" t="s">
        <v>1442</v>
      </c>
      <c r="I892" s="119"/>
      <c r="J892" s="120">
        <f>BK892</f>
        <v>0</v>
      </c>
      <c r="L892" s="116"/>
      <c r="M892" s="121"/>
      <c r="P892" s="122">
        <f>P893+P896+P901</f>
        <v>0</v>
      </c>
      <c r="R892" s="122">
        <f>R893+R896+R901</f>
        <v>0</v>
      </c>
      <c r="T892" s="123">
        <f>T893+T896+T901</f>
        <v>0</v>
      </c>
      <c r="AR892" s="117" t="s">
        <v>142</v>
      </c>
      <c r="AT892" s="124" t="s">
        <v>71</v>
      </c>
      <c r="AU892" s="124" t="s">
        <v>72</v>
      </c>
      <c r="AY892" s="117" t="s">
        <v>141</v>
      </c>
      <c r="BK892" s="125">
        <f>BK893+BK896+BK901</f>
        <v>0</v>
      </c>
    </row>
    <row r="893" spans="2:63" s="11" customFormat="1" ht="22.8" customHeight="1">
      <c r="B893" s="116"/>
      <c r="D893" s="117" t="s">
        <v>71</v>
      </c>
      <c r="E893" s="126" t="s">
        <v>1443</v>
      </c>
      <c r="F893" s="126" t="s">
        <v>1444</v>
      </c>
      <c r="I893" s="119"/>
      <c r="J893" s="127">
        <f>BK893</f>
        <v>0</v>
      </c>
      <c r="L893" s="116"/>
      <c r="M893" s="121"/>
      <c r="P893" s="122">
        <f>SUM(P894:P895)</f>
        <v>0</v>
      </c>
      <c r="R893" s="122">
        <f>SUM(R894:R895)</f>
        <v>0</v>
      </c>
      <c r="T893" s="123">
        <f>SUM(T894:T895)</f>
        <v>0</v>
      </c>
      <c r="AR893" s="117" t="s">
        <v>142</v>
      </c>
      <c r="AT893" s="124" t="s">
        <v>71</v>
      </c>
      <c r="AU893" s="124" t="s">
        <v>80</v>
      </c>
      <c r="AY893" s="117" t="s">
        <v>141</v>
      </c>
      <c r="BK893" s="125">
        <f>SUM(BK894:BK895)</f>
        <v>0</v>
      </c>
    </row>
    <row r="894" spans="2:65" s="1" customFormat="1" ht="16.5" customHeight="1">
      <c r="B894" s="33"/>
      <c r="C894" s="128" t="s">
        <v>1445</v>
      </c>
      <c r="D894" s="128" t="s">
        <v>144</v>
      </c>
      <c r="E894" s="129" t="s">
        <v>1446</v>
      </c>
      <c r="F894" s="130" t="s">
        <v>1447</v>
      </c>
      <c r="G894" s="131" t="s">
        <v>973</v>
      </c>
      <c r="H894" s="132">
        <v>1</v>
      </c>
      <c r="I894" s="133">
        <f>Elektro!G13</f>
        <v>0</v>
      </c>
      <c r="J894" s="134">
        <f>ROUND(I894*H894,2)</f>
        <v>0</v>
      </c>
      <c r="K894" s="130" t="s">
        <v>19</v>
      </c>
      <c r="L894" s="33"/>
      <c r="M894" s="135" t="s">
        <v>19</v>
      </c>
      <c r="N894" s="136" t="s">
        <v>43</v>
      </c>
      <c r="P894" s="137">
        <f>O894*H894</f>
        <v>0</v>
      </c>
      <c r="Q894" s="137">
        <v>0</v>
      </c>
      <c r="R894" s="137">
        <f>Q894*H894</f>
        <v>0</v>
      </c>
      <c r="S894" s="137">
        <v>0</v>
      </c>
      <c r="T894" s="138">
        <f>S894*H894</f>
        <v>0</v>
      </c>
      <c r="AR894" s="139" t="s">
        <v>600</v>
      </c>
      <c r="AT894" s="139" t="s">
        <v>144</v>
      </c>
      <c r="AU894" s="139" t="s">
        <v>82</v>
      </c>
      <c r="AY894" s="18" t="s">
        <v>141</v>
      </c>
      <c r="BE894" s="140">
        <f>IF(N894="základní",J894,0)</f>
        <v>0</v>
      </c>
      <c r="BF894" s="140">
        <f>IF(N894="snížená",J894,0)</f>
        <v>0</v>
      </c>
      <c r="BG894" s="140">
        <f>IF(N894="zákl. přenesená",J894,0)</f>
        <v>0</v>
      </c>
      <c r="BH894" s="140">
        <f>IF(N894="sníž. přenesená",J894,0)</f>
        <v>0</v>
      </c>
      <c r="BI894" s="140">
        <f>IF(N894="nulová",J894,0)</f>
        <v>0</v>
      </c>
      <c r="BJ894" s="18" t="s">
        <v>80</v>
      </c>
      <c r="BK894" s="140">
        <f>ROUND(I894*H894,2)</f>
        <v>0</v>
      </c>
      <c r="BL894" s="18" t="s">
        <v>600</v>
      </c>
      <c r="BM894" s="139" t="s">
        <v>1448</v>
      </c>
    </row>
    <row r="895" spans="2:47" s="1" customFormat="1" ht="10.2">
      <c r="B895" s="33"/>
      <c r="D895" s="141" t="s">
        <v>151</v>
      </c>
      <c r="F895" s="142" t="s">
        <v>1449</v>
      </c>
      <c r="I895" s="143"/>
      <c r="L895" s="33"/>
      <c r="M895" s="144"/>
      <c r="T895" s="54"/>
      <c r="AT895" s="18" t="s">
        <v>151</v>
      </c>
      <c r="AU895" s="18" t="s">
        <v>82</v>
      </c>
    </row>
    <row r="896" spans="2:63" s="11" customFormat="1" ht="22.8" customHeight="1">
      <c r="B896" s="116"/>
      <c r="D896" s="117" t="s">
        <v>71</v>
      </c>
      <c r="E896" s="126" t="s">
        <v>1450</v>
      </c>
      <c r="F896" s="126" t="s">
        <v>1451</v>
      </c>
      <c r="I896" s="119"/>
      <c r="J896" s="127">
        <f>BK896</f>
        <v>0</v>
      </c>
      <c r="L896" s="116"/>
      <c r="M896" s="121"/>
      <c r="P896" s="122">
        <f>SUM(P897:P900)</f>
        <v>0</v>
      </c>
      <c r="R896" s="122">
        <f>SUM(R897:R900)</f>
        <v>0</v>
      </c>
      <c r="T896" s="123">
        <f>SUM(T897:T900)</f>
        <v>0</v>
      </c>
      <c r="AR896" s="117" t="s">
        <v>142</v>
      </c>
      <c r="AT896" s="124" t="s">
        <v>71</v>
      </c>
      <c r="AU896" s="124" t="s">
        <v>80</v>
      </c>
      <c r="AY896" s="117" t="s">
        <v>141</v>
      </c>
      <c r="BK896" s="125">
        <f>SUM(BK897:BK900)</f>
        <v>0</v>
      </c>
    </row>
    <row r="897" spans="2:65" s="1" customFormat="1" ht="16.5" customHeight="1">
      <c r="B897" s="33"/>
      <c r="C897" s="128" t="s">
        <v>1452</v>
      </c>
      <c r="D897" s="128" t="s">
        <v>144</v>
      </c>
      <c r="E897" s="129" t="s">
        <v>1453</v>
      </c>
      <c r="F897" s="130" t="s">
        <v>1454</v>
      </c>
      <c r="G897" s="131" t="s">
        <v>973</v>
      </c>
      <c r="H897" s="132">
        <v>1</v>
      </c>
      <c r="I897" s="133">
        <f>EZS!E11</f>
        <v>0</v>
      </c>
      <c r="J897" s="134">
        <f>ROUND(I897*H897,2)</f>
        <v>0</v>
      </c>
      <c r="K897" s="130" t="s">
        <v>19</v>
      </c>
      <c r="L897" s="33"/>
      <c r="M897" s="135" t="s">
        <v>19</v>
      </c>
      <c r="N897" s="136" t="s">
        <v>43</v>
      </c>
      <c r="P897" s="137">
        <f>O897*H897</f>
        <v>0</v>
      </c>
      <c r="Q897" s="137">
        <v>0</v>
      </c>
      <c r="R897" s="137">
        <f>Q897*H897</f>
        <v>0</v>
      </c>
      <c r="S897" s="137">
        <v>0</v>
      </c>
      <c r="T897" s="138">
        <f>S897*H897</f>
        <v>0</v>
      </c>
      <c r="AR897" s="139" t="s">
        <v>600</v>
      </c>
      <c r="AT897" s="139" t="s">
        <v>144</v>
      </c>
      <c r="AU897" s="139" t="s">
        <v>82</v>
      </c>
      <c r="AY897" s="18" t="s">
        <v>141</v>
      </c>
      <c r="BE897" s="140">
        <f>IF(N897="základní",J897,0)</f>
        <v>0</v>
      </c>
      <c r="BF897" s="140">
        <f>IF(N897="snížená",J897,0)</f>
        <v>0</v>
      </c>
      <c r="BG897" s="140">
        <f>IF(N897="zákl. přenesená",J897,0)</f>
        <v>0</v>
      </c>
      <c r="BH897" s="140">
        <f>IF(N897="sníž. přenesená",J897,0)</f>
        <v>0</v>
      </c>
      <c r="BI897" s="140">
        <f>IF(N897="nulová",J897,0)</f>
        <v>0</v>
      </c>
      <c r="BJ897" s="18" t="s">
        <v>80</v>
      </c>
      <c r="BK897" s="140">
        <f>ROUND(I897*H897,2)</f>
        <v>0</v>
      </c>
      <c r="BL897" s="18" t="s">
        <v>600</v>
      </c>
      <c r="BM897" s="139" t="s">
        <v>1455</v>
      </c>
    </row>
    <row r="898" spans="2:47" s="1" customFormat="1" ht="10.2">
      <c r="B898" s="33"/>
      <c r="D898" s="141" t="s">
        <v>151</v>
      </c>
      <c r="F898" s="142" t="s">
        <v>1454</v>
      </c>
      <c r="I898" s="143"/>
      <c r="L898" s="33"/>
      <c r="M898" s="144"/>
      <c r="T898" s="54"/>
      <c r="AT898" s="18" t="s">
        <v>151</v>
      </c>
      <c r="AU898" s="18" t="s">
        <v>82</v>
      </c>
    </row>
    <row r="899" spans="2:65" s="1" customFormat="1" ht="16.5" customHeight="1">
      <c r="B899" s="33"/>
      <c r="C899" s="128" t="s">
        <v>1456</v>
      </c>
      <c r="D899" s="128" t="s">
        <v>144</v>
      </c>
      <c r="E899" s="129" t="s">
        <v>1457</v>
      </c>
      <c r="F899" s="130" t="s">
        <v>1458</v>
      </c>
      <c r="G899" s="131" t="s">
        <v>973</v>
      </c>
      <c r="H899" s="132">
        <v>1</v>
      </c>
      <c r="I899" s="133">
        <f>'Struk.kabel'!E11</f>
        <v>0</v>
      </c>
      <c r="J899" s="134">
        <f>ROUND(I899*H899,2)</f>
        <v>0</v>
      </c>
      <c r="K899" s="130" t="s">
        <v>19</v>
      </c>
      <c r="L899" s="33"/>
      <c r="M899" s="135" t="s">
        <v>19</v>
      </c>
      <c r="N899" s="136" t="s">
        <v>43</v>
      </c>
      <c r="P899" s="137">
        <f>O899*H899</f>
        <v>0</v>
      </c>
      <c r="Q899" s="137">
        <v>0</v>
      </c>
      <c r="R899" s="137">
        <f>Q899*H899</f>
        <v>0</v>
      </c>
      <c r="S899" s="137">
        <v>0</v>
      </c>
      <c r="T899" s="138">
        <f>S899*H899</f>
        <v>0</v>
      </c>
      <c r="AR899" s="139" t="s">
        <v>600</v>
      </c>
      <c r="AT899" s="139" t="s">
        <v>144</v>
      </c>
      <c r="AU899" s="139" t="s">
        <v>82</v>
      </c>
      <c r="AY899" s="18" t="s">
        <v>141</v>
      </c>
      <c r="BE899" s="140">
        <f>IF(N899="základní",J899,0)</f>
        <v>0</v>
      </c>
      <c r="BF899" s="140">
        <f>IF(N899="snížená",J899,0)</f>
        <v>0</v>
      </c>
      <c r="BG899" s="140">
        <f>IF(N899="zákl. přenesená",J899,0)</f>
        <v>0</v>
      </c>
      <c r="BH899" s="140">
        <f>IF(N899="sníž. přenesená",J899,0)</f>
        <v>0</v>
      </c>
      <c r="BI899" s="140">
        <f>IF(N899="nulová",J899,0)</f>
        <v>0</v>
      </c>
      <c r="BJ899" s="18" t="s">
        <v>80</v>
      </c>
      <c r="BK899" s="140">
        <f>ROUND(I899*H899,2)</f>
        <v>0</v>
      </c>
      <c r="BL899" s="18" t="s">
        <v>600</v>
      </c>
      <c r="BM899" s="139" t="s">
        <v>1459</v>
      </c>
    </row>
    <row r="900" spans="2:47" s="1" customFormat="1" ht="10.2">
      <c r="B900" s="33"/>
      <c r="D900" s="141" t="s">
        <v>151</v>
      </c>
      <c r="F900" s="142" t="s">
        <v>1458</v>
      </c>
      <c r="I900" s="143"/>
      <c r="L900" s="33"/>
      <c r="M900" s="144"/>
      <c r="T900" s="54"/>
      <c r="AT900" s="18" t="s">
        <v>151</v>
      </c>
      <c r="AU900" s="18" t="s">
        <v>82</v>
      </c>
    </row>
    <row r="901" spans="2:63" s="11" customFormat="1" ht="22.8" customHeight="1">
      <c r="B901" s="116"/>
      <c r="D901" s="117" t="s">
        <v>71</v>
      </c>
      <c r="E901" s="126" t="s">
        <v>1460</v>
      </c>
      <c r="F901" s="126" t="s">
        <v>1461</v>
      </c>
      <c r="I901" s="119"/>
      <c r="J901" s="127">
        <f>BK901</f>
        <v>0</v>
      </c>
      <c r="L901" s="116"/>
      <c r="M901" s="121"/>
      <c r="P901" s="122">
        <f>SUM(P902:P910)</f>
        <v>0</v>
      </c>
      <c r="R901" s="122">
        <f>SUM(R902:R910)</f>
        <v>0</v>
      </c>
      <c r="T901" s="123">
        <f>SUM(T902:T910)</f>
        <v>0</v>
      </c>
      <c r="AR901" s="117" t="s">
        <v>142</v>
      </c>
      <c r="AT901" s="124" t="s">
        <v>71</v>
      </c>
      <c r="AU901" s="124" t="s">
        <v>80</v>
      </c>
      <c r="AY901" s="117" t="s">
        <v>141</v>
      </c>
      <c r="BK901" s="125">
        <f>SUM(BK902:BK910)</f>
        <v>0</v>
      </c>
    </row>
    <row r="902" spans="2:65" s="1" customFormat="1" ht="37.8" customHeight="1">
      <c r="B902" s="33"/>
      <c r="C902" s="128" t="s">
        <v>1462</v>
      </c>
      <c r="D902" s="128" t="s">
        <v>144</v>
      </c>
      <c r="E902" s="129" t="s">
        <v>1463</v>
      </c>
      <c r="F902" s="130" t="s">
        <v>1464</v>
      </c>
      <c r="G902" s="131" t="s">
        <v>1465</v>
      </c>
      <c r="H902" s="132">
        <v>3371.72</v>
      </c>
      <c r="I902" s="133"/>
      <c r="J902" s="134">
        <f>ROUND(I902*H902,2)</f>
        <v>0</v>
      </c>
      <c r="K902" s="130" t="s">
        <v>19</v>
      </c>
      <c r="L902" s="33"/>
      <c r="M902" s="135" t="s">
        <v>19</v>
      </c>
      <c r="N902" s="136" t="s">
        <v>43</v>
      </c>
      <c r="P902" s="137">
        <f>O902*H902</f>
        <v>0</v>
      </c>
      <c r="Q902" s="137">
        <v>0</v>
      </c>
      <c r="R902" s="137">
        <f>Q902*H902</f>
        <v>0</v>
      </c>
      <c r="S902" s="137">
        <v>0</v>
      </c>
      <c r="T902" s="138">
        <f>S902*H902</f>
        <v>0</v>
      </c>
      <c r="AR902" s="139" t="s">
        <v>600</v>
      </c>
      <c r="AT902" s="139" t="s">
        <v>144</v>
      </c>
      <c r="AU902" s="139" t="s">
        <v>82</v>
      </c>
      <c r="AY902" s="18" t="s">
        <v>141</v>
      </c>
      <c r="BE902" s="140">
        <f>IF(N902="základní",J902,0)</f>
        <v>0</v>
      </c>
      <c r="BF902" s="140">
        <f>IF(N902="snížená",J902,0)</f>
        <v>0</v>
      </c>
      <c r="BG902" s="140">
        <f>IF(N902="zákl. přenesená",J902,0)</f>
        <v>0</v>
      </c>
      <c r="BH902" s="140">
        <f>IF(N902="sníž. přenesená",J902,0)</f>
        <v>0</v>
      </c>
      <c r="BI902" s="140">
        <f>IF(N902="nulová",J902,0)</f>
        <v>0</v>
      </c>
      <c r="BJ902" s="18" t="s">
        <v>80</v>
      </c>
      <c r="BK902" s="140">
        <f>ROUND(I902*H902,2)</f>
        <v>0</v>
      </c>
      <c r="BL902" s="18" t="s">
        <v>600</v>
      </c>
      <c r="BM902" s="139" t="s">
        <v>1466</v>
      </c>
    </row>
    <row r="903" spans="2:47" s="1" customFormat="1" ht="19.2">
      <c r="B903" s="33"/>
      <c r="D903" s="141" t="s">
        <v>151</v>
      </c>
      <c r="F903" s="142" t="s">
        <v>1464</v>
      </c>
      <c r="I903" s="143"/>
      <c r="L903" s="33"/>
      <c r="M903" s="144"/>
      <c r="T903" s="54"/>
      <c r="AT903" s="18" t="s">
        <v>151</v>
      </c>
      <c r="AU903" s="18" t="s">
        <v>82</v>
      </c>
    </row>
    <row r="904" spans="2:51" s="12" customFormat="1" ht="10.2">
      <c r="B904" s="147"/>
      <c r="D904" s="141" t="s">
        <v>155</v>
      </c>
      <c r="E904" s="148" t="s">
        <v>19</v>
      </c>
      <c r="F904" s="149" t="s">
        <v>1467</v>
      </c>
      <c r="H904" s="150">
        <v>3371.72</v>
      </c>
      <c r="I904" s="151"/>
      <c r="L904" s="147"/>
      <c r="M904" s="152"/>
      <c r="T904" s="153"/>
      <c r="AT904" s="148" t="s">
        <v>155</v>
      </c>
      <c r="AU904" s="148" t="s">
        <v>82</v>
      </c>
      <c r="AV904" s="12" t="s">
        <v>82</v>
      </c>
      <c r="AW904" s="12" t="s">
        <v>33</v>
      </c>
      <c r="AX904" s="12" t="s">
        <v>80</v>
      </c>
      <c r="AY904" s="148" t="s">
        <v>141</v>
      </c>
    </row>
    <row r="905" spans="2:65" s="1" customFormat="1" ht="37.8" customHeight="1">
      <c r="B905" s="33"/>
      <c r="C905" s="128" t="s">
        <v>1468</v>
      </c>
      <c r="D905" s="128" t="s">
        <v>144</v>
      </c>
      <c r="E905" s="129" t="s">
        <v>1469</v>
      </c>
      <c r="F905" s="130" t="s">
        <v>1470</v>
      </c>
      <c r="G905" s="131" t="s">
        <v>147</v>
      </c>
      <c r="H905" s="132">
        <v>36.38</v>
      </c>
      <c r="I905" s="133"/>
      <c r="J905" s="134">
        <f>ROUND(I905*H905,2)</f>
        <v>0</v>
      </c>
      <c r="K905" s="130" t="s">
        <v>19</v>
      </c>
      <c r="L905" s="33"/>
      <c r="M905" s="135" t="s">
        <v>19</v>
      </c>
      <c r="N905" s="136" t="s">
        <v>43</v>
      </c>
      <c r="P905" s="137">
        <f>O905*H905</f>
        <v>0</v>
      </c>
      <c r="Q905" s="137">
        <v>0</v>
      </c>
      <c r="R905" s="137">
        <f>Q905*H905</f>
        <v>0</v>
      </c>
      <c r="S905" s="137">
        <v>0</v>
      </c>
      <c r="T905" s="138">
        <f>S905*H905</f>
        <v>0</v>
      </c>
      <c r="AR905" s="139" t="s">
        <v>600</v>
      </c>
      <c r="AT905" s="139" t="s">
        <v>144</v>
      </c>
      <c r="AU905" s="139" t="s">
        <v>82</v>
      </c>
      <c r="AY905" s="18" t="s">
        <v>141</v>
      </c>
      <c r="BE905" s="140">
        <f>IF(N905="základní",J905,0)</f>
        <v>0</v>
      </c>
      <c r="BF905" s="140">
        <f>IF(N905="snížená",J905,0)</f>
        <v>0</v>
      </c>
      <c r="BG905" s="140">
        <f>IF(N905="zákl. přenesená",J905,0)</f>
        <v>0</v>
      </c>
      <c r="BH905" s="140">
        <f>IF(N905="sníž. přenesená",J905,0)</f>
        <v>0</v>
      </c>
      <c r="BI905" s="140">
        <f>IF(N905="nulová",J905,0)</f>
        <v>0</v>
      </c>
      <c r="BJ905" s="18" t="s">
        <v>80</v>
      </c>
      <c r="BK905" s="140">
        <f>ROUND(I905*H905,2)</f>
        <v>0</v>
      </c>
      <c r="BL905" s="18" t="s">
        <v>600</v>
      </c>
      <c r="BM905" s="139" t="s">
        <v>1471</v>
      </c>
    </row>
    <row r="906" spans="2:47" s="1" customFormat="1" ht="38.4">
      <c r="B906" s="33"/>
      <c r="D906" s="141" t="s">
        <v>151</v>
      </c>
      <c r="F906" s="142" t="s">
        <v>1472</v>
      </c>
      <c r="I906" s="143"/>
      <c r="L906" s="33"/>
      <c r="M906" s="144"/>
      <c r="T906" s="54"/>
      <c r="AT906" s="18" t="s">
        <v>151</v>
      </c>
      <c r="AU906" s="18" t="s">
        <v>82</v>
      </c>
    </row>
    <row r="907" spans="2:51" s="12" customFormat="1" ht="10.2">
      <c r="B907" s="147"/>
      <c r="D907" s="141" t="s">
        <v>155</v>
      </c>
      <c r="E907" s="148" t="s">
        <v>19</v>
      </c>
      <c r="F907" s="149" t="s">
        <v>1473</v>
      </c>
      <c r="H907" s="150">
        <v>36.38</v>
      </c>
      <c r="I907" s="151"/>
      <c r="L907" s="147"/>
      <c r="M907" s="152"/>
      <c r="T907" s="153"/>
      <c r="AT907" s="148" t="s">
        <v>155</v>
      </c>
      <c r="AU907" s="148" t="s">
        <v>82</v>
      </c>
      <c r="AV907" s="12" t="s">
        <v>82</v>
      </c>
      <c r="AW907" s="12" t="s">
        <v>33</v>
      </c>
      <c r="AX907" s="12" t="s">
        <v>80</v>
      </c>
      <c r="AY907" s="148" t="s">
        <v>141</v>
      </c>
    </row>
    <row r="908" spans="2:65" s="1" customFormat="1" ht="37.8" customHeight="1">
      <c r="B908" s="33"/>
      <c r="C908" s="128" t="s">
        <v>1474</v>
      </c>
      <c r="D908" s="128" t="s">
        <v>144</v>
      </c>
      <c r="E908" s="129" t="s">
        <v>1475</v>
      </c>
      <c r="F908" s="130" t="s">
        <v>1476</v>
      </c>
      <c r="G908" s="131" t="s">
        <v>147</v>
      </c>
      <c r="H908" s="132">
        <v>63</v>
      </c>
      <c r="I908" s="133"/>
      <c r="J908" s="134">
        <f>ROUND(I908*H908,2)</f>
        <v>0</v>
      </c>
      <c r="K908" s="130" t="s">
        <v>19</v>
      </c>
      <c r="L908" s="33"/>
      <c r="M908" s="135" t="s">
        <v>19</v>
      </c>
      <c r="N908" s="136" t="s">
        <v>43</v>
      </c>
      <c r="P908" s="137">
        <f>O908*H908</f>
        <v>0</v>
      </c>
      <c r="Q908" s="137">
        <v>0</v>
      </c>
      <c r="R908" s="137">
        <f>Q908*H908</f>
        <v>0</v>
      </c>
      <c r="S908" s="137">
        <v>0</v>
      </c>
      <c r="T908" s="138">
        <f>S908*H908</f>
        <v>0</v>
      </c>
      <c r="AR908" s="139" t="s">
        <v>600</v>
      </c>
      <c r="AT908" s="139" t="s">
        <v>144</v>
      </c>
      <c r="AU908" s="139" t="s">
        <v>82</v>
      </c>
      <c r="AY908" s="18" t="s">
        <v>141</v>
      </c>
      <c r="BE908" s="140">
        <f>IF(N908="základní",J908,0)</f>
        <v>0</v>
      </c>
      <c r="BF908" s="140">
        <f>IF(N908="snížená",J908,0)</f>
        <v>0</v>
      </c>
      <c r="BG908" s="140">
        <f>IF(N908="zákl. přenesená",J908,0)</f>
        <v>0</v>
      </c>
      <c r="BH908" s="140">
        <f>IF(N908="sníž. přenesená",J908,0)</f>
        <v>0</v>
      </c>
      <c r="BI908" s="140">
        <f>IF(N908="nulová",J908,0)</f>
        <v>0</v>
      </c>
      <c r="BJ908" s="18" t="s">
        <v>80</v>
      </c>
      <c r="BK908" s="140">
        <f>ROUND(I908*H908,2)</f>
        <v>0</v>
      </c>
      <c r="BL908" s="18" t="s">
        <v>600</v>
      </c>
      <c r="BM908" s="139" t="s">
        <v>1477</v>
      </c>
    </row>
    <row r="909" spans="2:47" s="1" customFormat="1" ht="38.4">
      <c r="B909" s="33"/>
      <c r="D909" s="141" t="s">
        <v>151</v>
      </c>
      <c r="F909" s="142" t="s">
        <v>1478</v>
      </c>
      <c r="I909" s="143"/>
      <c r="L909" s="33"/>
      <c r="M909" s="144"/>
      <c r="T909" s="54"/>
      <c r="AT909" s="18" t="s">
        <v>151</v>
      </c>
      <c r="AU909" s="18" t="s">
        <v>82</v>
      </c>
    </row>
    <row r="910" spans="2:51" s="12" customFormat="1" ht="10.2">
      <c r="B910" s="147"/>
      <c r="D910" s="141" t="s">
        <v>155</v>
      </c>
      <c r="E910" s="148" t="s">
        <v>19</v>
      </c>
      <c r="F910" s="149" t="s">
        <v>1479</v>
      </c>
      <c r="H910" s="150">
        <v>63</v>
      </c>
      <c r="I910" s="151"/>
      <c r="L910" s="147"/>
      <c r="M910" s="184"/>
      <c r="N910" s="185"/>
      <c r="O910" s="185"/>
      <c r="P910" s="185"/>
      <c r="Q910" s="185"/>
      <c r="R910" s="185"/>
      <c r="S910" s="185"/>
      <c r="T910" s="186"/>
      <c r="AT910" s="148" t="s">
        <v>155</v>
      </c>
      <c r="AU910" s="148" t="s">
        <v>82</v>
      </c>
      <c r="AV910" s="12" t="s">
        <v>82</v>
      </c>
      <c r="AW910" s="12" t="s">
        <v>33</v>
      </c>
      <c r="AX910" s="12" t="s">
        <v>80</v>
      </c>
      <c r="AY910" s="148" t="s">
        <v>141</v>
      </c>
    </row>
    <row r="911" spans="2:12" s="1" customFormat="1" ht="6.9" customHeight="1">
      <c r="B911" s="42"/>
      <c r="C911" s="43"/>
      <c r="D911" s="43"/>
      <c r="E911" s="43"/>
      <c r="F911" s="43"/>
      <c r="G911" s="43"/>
      <c r="H911" s="43"/>
      <c r="I911" s="43"/>
      <c r="J911" s="43"/>
      <c r="K911" s="43"/>
      <c r="L911" s="33"/>
    </row>
  </sheetData>
  <sheetProtection algorithmName="SHA-512" hashValue="oj2EKEQ+oY61f0KOt3SJxnaa7FXv+B1hOBoDm7PR0k5o9L56O656DQystXFaB8010/QWoi4NsM6K6CYw+6an2Q==" saltValue="lZRcCJjidtE1tA/l4LSVKg==" spinCount="100000" sheet="1" objects="1" scenarios="1" formatColumns="0" formatRows="0" autoFilter="0"/>
  <autoFilter ref="C110:K910"/>
  <mergeCells count="9">
    <mergeCell ref="E50:H50"/>
    <mergeCell ref="E101:H101"/>
    <mergeCell ref="E103:H103"/>
    <mergeCell ref="L2:V2"/>
    <mergeCell ref="E7:H7"/>
    <mergeCell ref="E9:H9"/>
    <mergeCell ref="E18:H18"/>
    <mergeCell ref="E27:H27"/>
    <mergeCell ref="E48:H48"/>
  </mergeCells>
  <hyperlinks>
    <hyperlink ref="F116" r:id="rId1" display="https://podminky.urs.cz/item/CS_URS_2024_01/310271085"/>
    <hyperlink ref="F125" r:id="rId2" display="https://podminky.urs.cz/item/CS_URS_2024_01/311272325"/>
    <hyperlink ref="F129" r:id="rId3" display="https://podminky.urs.cz/item/CS_URS_2024_01/317234410"/>
    <hyperlink ref="F133" r:id="rId4" display="https://podminky.urs.cz/item/CS_URS_2024_01/317944323"/>
    <hyperlink ref="F137" r:id="rId5" display="https://podminky.urs.cz/item/CS_URS_2024_01/342272245"/>
    <hyperlink ref="F141" r:id="rId6" display="https://podminky.urs.cz/item/CS_URS_2024_01/346244381"/>
    <hyperlink ref="F146" r:id="rId7" display="https://podminky.urs.cz/item/CS_URS_2024_01/411321414"/>
    <hyperlink ref="F150" r:id="rId8" display="https://podminky.urs.cz/item/CS_URS_2024_01/411351011"/>
    <hyperlink ref="F154" r:id="rId9" display="https://podminky.urs.cz/item/CS_URS_2024_01/411351012"/>
    <hyperlink ref="F157" r:id="rId10" display="https://podminky.urs.cz/item/CS_URS_2024_01/411362021"/>
    <hyperlink ref="F161" r:id="rId11" display="https://podminky.urs.cz/item/CS_URS_2024_01/417321515"/>
    <hyperlink ref="F168" r:id="rId12" display="https://podminky.urs.cz/item/CS_URS_2024_01/417351115"/>
    <hyperlink ref="F175" r:id="rId13" display="https://podminky.urs.cz/item/CS_URS_2024_01/417351116"/>
    <hyperlink ref="F178" r:id="rId14" display="https://podminky.urs.cz/item/CS_URS_2024_01/417361821"/>
    <hyperlink ref="F187" r:id="rId15" display="https://podminky.urs.cz/item/CS_URS_2024_01/430321414"/>
    <hyperlink ref="F191" r:id="rId16" display="https://podminky.urs.cz/item/CS_URS_2024_01/430362021"/>
    <hyperlink ref="F195" r:id="rId17" display="https://podminky.urs.cz/item/CS_URS_2024_01/431351121"/>
    <hyperlink ref="F199" r:id="rId18" display="https://podminky.urs.cz/item/CS_URS_2024_01/431351122"/>
    <hyperlink ref="F203" r:id="rId19" display="https://podminky.urs.cz/item/CS_URS_2024_01/113106123"/>
    <hyperlink ref="F207" r:id="rId20" display="https://podminky.urs.cz/item/CS_URS_2024_01/596211110"/>
    <hyperlink ref="F210" r:id="rId21" display="https://podminky.urs.cz/item/CS_URS_2024_01/979051121"/>
    <hyperlink ref="F214" r:id="rId22" display="https://podminky.urs.cz/item/CS_URS_2024_01/611131321"/>
    <hyperlink ref="F218" r:id="rId23" display="https://podminky.urs.cz/item/CS_URS_2024_01/611142001"/>
    <hyperlink ref="F222" r:id="rId24" display="https://podminky.urs.cz/item/CS_URS_2024_01/611311131"/>
    <hyperlink ref="F225" r:id="rId25" display="https://podminky.urs.cz/item/CS_URS_2024_01/612131321"/>
    <hyperlink ref="F229" r:id="rId26" display="https://podminky.urs.cz/item/CS_URS_2024_01/612135101"/>
    <hyperlink ref="F233" r:id="rId27" display="https://podminky.urs.cz/item/CS_URS_2024_01/612142001"/>
    <hyperlink ref="F243" r:id="rId28" display="https://podminky.urs.cz/item/CS_URS_2024_01/612311131"/>
    <hyperlink ref="F253" r:id="rId29" display="https://podminky.urs.cz/item/CS_URS_2024_01/612325121"/>
    <hyperlink ref="F257" r:id="rId30" display="https://podminky.urs.cz/item/CS_URS_2024_01/612325301"/>
    <hyperlink ref="F264" r:id="rId31" display="https://podminky.urs.cz/item/CS_URS_2024_01/612325412"/>
    <hyperlink ref="F273" r:id="rId32" display="https://podminky.urs.cz/item/CS_URS_2024_01/612325413"/>
    <hyperlink ref="F280" r:id="rId33" display="https://podminky.urs.cz/item/CS_URS_2024_01/621151031"/>
    <hyperlink ref="F283" r:id="rId34" display="https://podminky.urs.cz/item/CS_URS_2024_01/621531012"/>
    <hyperlink ref="F287" r:id="rId35" display="https://podminky.urs.cz/item/CS_URS_2024_01/622131321"/>
    <hyperlink ref="F290" r:id="rId36" display="https://podminky.urs.cz/item/CS_URS_2024_01/622151031"/>
    <hyperlink ref="F293" r:id="rId37" display="https://podminky.urs.cz/item/CS_URS_2024_01/622211031"/>
    <hyperlink ref="F300" r:id="rId38" display="https://podminky.urs.cz/item/CS_URS_2024_01/622212051"/>
    <hyperlink ref="F307" r:id="rId39" display="https://podminky.urs.cz/item/CS_URS_2024_01/622531012"/>
    <hyperlink ref="F312" r:id="rId40" display="https://podminky.urs.cz/item/CS_URS_2024_01/631311116"/>
    <hyperlink ref="F318" r:id="rId41" display="https://podminky.urs.cz/item/CS_URS_2024_01/631319171"/>
    <hyperlink ref="F322" r:id="rId42" display="https://podminky.urs.cz/item/CS_URS_2024_01/631362021"/>
    <hyperlink ref="F326" r:id="rId43" display="https://podminky.urs.cz/item/CS_URS_2024_01/632451022"/>
    <hyperlink ref="F330" r:id="rId44" display="https://podminky.urs.cz/item/CS_URS_2024_01/632451107"/>
    <hyperlink ref="F334" r:id="rId45" display="https://podminky.urs.cz/item/CS_URS_2024_01/632481213"/>
    <hyperlink ref="F344" r:id="rId46" display="https://podminky.urs.cz/item/CS_URS_2024_01/941111312"/>
    <hyperlink ref="F347" r:id="rId47" display="https://podminky.urs.cz/item/CS_URS_2024_01/941211111"/>
    <hyperlink ref="F354" r:id="rId48" display="https://podminky.urs.cz/item/CS_URS_2024_01/941211211"/>
    <hyperlink ref="F358" r:id="rId49" display="https://podminky.urs.cz/item/CS_URS_2024_01/941211811"/>
    <hyperlink ref="F361" r:id="rId50" display="https://podminky.urs.cz/item/CS_URS_2024_01/943211111"/>
    <hyperlink ref="F365" r:id="rId51" display="https://podminky.urs.cz/item/CS_URS_2024_01/943211211"/>
    <hyperlink ref="F369" r:id="rId52" display="https://podminky.urs.cz/item/CS_URS_2024_01/943211311"/>
    <hyperlink ref="F372" r:id="rId53" display="https://podminky.urs.cz/item/CS_URS_2024_01/943211811"/>
    <hyperlink ref="F375" r:id="rId54" display="https://podminky.urs.cz/item/CS_URS_2024_01/944611111"/>
    <hyperlink ref="F379" r:id="rId55" display="https://podminky.urs.cz/item/CS_URS_2024_01/944611211"/>
    <hyperlink ref="F383" r:id="rId56" display="https://podminky.urs.cz/item/CS_URS_2024_01/944611811"/>
    <hyperlink ref="F386" r:id="rId57" display="https://podminky.urs.cz/item/CS_URS_2024_01/949101111"/>
    <hyperlink ref="F392" r:id="rId58" display="https://podminky.urs.cz/item/CS_URS_2024_01/949521111"/>
    <hyperlink ref="F396" r:id="rId59" display="https://podminky.urs.cz/item/CS_URS_2024_01/949521211"/>
    <hyperlink ref="F400" r:id="rId60" display="https://podminky.urs.cz/item/CS_URS_2024_01/949521811"/>
    <hyperlink ref="F403" r:id="rId61" display="https://podminky.urs.cz/item/CS_URS_2024_01/993111111"/>
    <hyperlink ref="F406" r:id="rId62" display="https://podminky.urs.cz/item/CS_URS_2024_01/993111119"/>
    <hyperlink ref="F410" r:id="rId63" display="https://podminky.urs.cz/item/CS_URS_2024_01/993121111"/>
    <hyperlink ref="F413" r:id="rId64" display="https://podminky.urs.cz/item/CS_URS_2024_01/993121119"/>
    <hyperlink ref="F418" r:id="rId65" display="https://podminky.urs.cz/item/CS_URS_2024_01/952901111"/>
    <hyperlink ref="F424" r:id="rId66" display="https://podminky.urs.cz/item/CS_URS_2024_01/952902611"/>
    <hyperlink ref="F428" r:id="rId67" display="https://podminky.urs.cz/item/CS_URS_2024_01/953943211"/>
    <hyperlink ref="F442" r:id="rId68" display="https://podminky.urs.cz/item/CS_URS_2024_01/762526811"/>
    <hyperlink ref="F446" r:id="rId69" display="https://podminky.urs.cz/item/CS_URS_2024_01/764001821"/>
    <hyperlink ref="F450" r:id="rId70" display="https://podminky.urs.cz/item/CS_URS_2024_01/764002841"/>
    <hyperlink ref="F454" r:id="rId71" display="https://podminky.urs.cz/item/CS_URS_2024_01/764002851"/>
    <hyperlink ref="F458" r:id="rId72" display="https://podminky.urs.cz/item/CS_URS_2024_01/764002871"/>
    <hyperlink ref="F462" r:id="rId73" display="https://podminky.urs.cz/item/CS_URS_2024_01/764004801"/>
    <hyperlink ref="F466" r:id="rId74" display="https://podminky.urs.cz/item/CS_URS_2024_01/764004841"/>
    <hyperlink ref="F470" r:id="rId75" display="https://podminky.urs.cz/item/CS_URS_2024_01/764004861"/>
    <hyperlink ref="F474" r:id="rId76" display="https://podminky.urs.cz/item/CS_URS_2024_01/766691811"/>
    <hyperlink ref="F478" r:id="rId77" display="https://podminky.urs.cz/item/CS_URS_2024_01/775511800"/>
    <hyperlink ref="F482" r:id="rId78" display="https://podminky.urs.cz/item/CS_URS_2024_01/776201812"/>
    <hyperlink ref="F486" r:id="rId79" display="https://podminky.urs.cz/item/CS_URS_2024_01/962031132"/>
    <hyperlink ref="F490" r:id="rId80" display="https://podminky.urs.cz/item/CS_URS_2024_01/962032231"/>
    <hyperlink ref="F496" r:id="rId81" display="https://podminky.urs.cz/item/CS_URS_2024_01/962081141"/>
    <hyperlink ref="F500" r:id="rId82" display="https://podminky.urs.cz/item/CS_URS_2024_01/963051113"/>
    <hyperlink ref="F504" r:id="rId83" display="https://podminky.urs.cz/item/CS_URS_2024_01/965045113"/>
    <hyperlink ref="F508" r:id="rId84" display="https://podminky.urs.cz/item/CS_URS_2024_01/965082933"/>
    <hyperlink ref="F512" r:id="rId85" display="https://podminky.urs.cz/item/CS_URS_2024_01/966031313"/>
    <hyperlink ref="F516" r:id="rId86" display="https://podminky.urs.cz/item/CS_URS_2024_01/967031132"/>
    <hyperlink ref="F522" r:id="rId87" display="https://podminky.urs.cz/item/CS_URS_2024_01/968062377"/>
    <hyperlink ref="F526" r:id="rId88" display="https://podminky.urs.cz/item/CS_URS_2024_01/968072455"/>
    <hyperlink ref="F530" r:id="rId89" display="https://podminky.urs.cz/item/CS_URS_2024_01/971033361"/>
    <hyperlink ref="F534" r:id="rId90" display="https://podminky.urs.cz/item/CS_URS_2024_01/971033561"/>
    <hyperlink ref="F538" r:id="rId91" display="https://podminky.urs.cz/item/CS_URS_2024_01/971033651"/>
    <hyperlink ref="F542" r:id="rId92" display="https://podminky.urs.cz/item/CS_URS_2024_01/974031154"/>
    <hyperlink ref="F546" r:id="rId93" display="https://podminky.urs.cz/item/CS_URS_2024_01/974031664"/>
    <hyperlink ref="F550" r:id="rId94" display="https://podminky.urs.cz/item/CS_URS_2024_01/978013141"/>
    <hyperlink ref="F559" r:id="rId95" display="https://podminky.urs.cz/item/CS_URS_2024_01/978013161"/>
    <hyperlink ref="F564" r:id="rId96" display="https://podminky.urs.cz/item/CS_URS_2024_01/997013501"/>
    <hyperlink ref="F567" r:id="rId97" display="https://podminky.urs.cz/item/CS_URS_2024_01/997013509"/>
    <hyperlink ref="F571" r:id="rId98" display="https://podminky.urs.cz/item/CS_URS_2024_01/997013602"/>
    <hyperlink ref="F575" r:id="rId99" display="https://podminky.urs.cz/item/CS_URS_2024_01/997013631"/>
    <hyperlink ref="F582" r:id="rId100" display="https://podminky.urs.cz/item/CS_URS_2024_01/997013811"/>
    <hyperlink ref="F586" r:id="rId101" display="https://podminky.urs.cz/item/CS_URS_2024_01/997013813"/>
    <hyperlink ref="F591" r:id="rId102" display="https://podminky.urs.cz/item/CS_URS_2024_01/998011009"/>
    <hyperlink ref="F599" r:id="rId103" display="https://podminky.urs.cz/item/CS_URS_2024_01/712363373a"/>
    <hyperlink ref="F603" r:id="rId104" display="https://podminky.urs.cz/item/CS_URS_2024_01/998712112"/>
    <hyperlink ref="F607" r:id="rId105" display="https://podminky.urs.cz/item/CS_URS_2024_01/713121111"/>
    <hyperlink ref="F614" r:id="rId106" display="https://podminky.urs.cz/item/CS_URS_2024_01/998713112"/>
    <hyperlink ref="F629" r:id="rId107" display="https://podminky.urs.cz/item/CS_URS_2024_01/762395000"/>
    <hyperlink ref="F635" r:id="rId108" display="https://podminky.urs.cz/item/CS_URS_2024_01/998762112"/>
    <hyperlink ref="F639" r:id="rId109" display="https://podminky.urs.cz/item/CS_URS_2024_01/763111417"/>
    <hyperlink ref="F643" r:id="rId110" display="https://podminky.urs.cz/item/CS_URS_2024_01/763111717"/>
    <hyperlink ref="F646" r:id="rId111" display="https://podminky.urs.cz/item/CS_URS_2024_01/763121458"/>
    <hyperlink ref="F650" r:id="rId112" display="https://podminky.urs.cz/item/CS_URS_2024_01/763121714"/>
    <hyperlink ref="F662" r:id="rId113" display="https://podminky.urs.cz/item/CS_URS_2024_01/763131411"/>
    <hyperlink ref="F666" r:id="rId114" display="https://podminky.urs.cz/item/CS_URS_2024_01/763131714"/>
    <hyperlink ref="F669" r:id="rId115" display="https://podminky.urs.cz/item/CS_URS_2024_01/763131752"/>
    <hyperlink ref="F678" r:id="rId116" display="https://podminky.urs.cz/item/CS_URS_2024_01/763172378"/>
    <hyperlink ref="F684" r:id="rId117" display="https://podminky.urs.cz/item/CS_URS_2024_01/763173111"/>
    <hyperlink ref="F690" r:id="rId118" display="https://podminky.urs.cz/item/CS_URS_2024_01/763181311"/>
    <hyperlink ref="F696" r:id="rId119" display="https://podminky.urs.cz/item/CS_URS_2024_01/998763322"/>
    <hyperlink ref="F700" r:id="rId120" display="https://podminky.urs.cz/item/CS_URS_2024_01/764212633"/>
    <hyperlink ref="F704" r:id="rId121" display="https://podminky.urs.cz/item/CS_URS_2024_01/764212663"/>
    <hyperlink ref="F708" r:id="rId122" display="https://podminky.urs.cz/item/CS_URS_2024_01/764214606"/>
    <hyperlink ref="F712" r:id="rId123" display="https://podminky.urs.cz/item/CS_URS_2024_01/764216606"/>
    <hyperlink ref="F716" r:id="rId124" display="https://podminky.urs.cz/item/CS_URS_2024_01/764511643"/>
    <hyperlink ref="F723" r:id="rId125" display="https://podminky.urs.cz/item/CS_URS_2024_01/764518623"/>
    <hyperlink ref="F731" r:id="rId126" display="https://podminky.urs.cz/item/CS_URS_2024_01/998764112"/>
    <hyperlink ref="F739" r:id="rId127" display="https://podminky.urs.cz/item/CS_URS_2024_01/766660001"/>
    <hyperlink ref="F745" r:id="rId128" display="https://podminky.urs.cz/item/CS_URS_2024_01/766694116"/>
    <hyperlink ref="F752" r:id="rId129" display="https://podminky.urs.cz/item/CS_URS_2024_01/766694126"/>
    <hyperlink ref="F765" r:id="rId130" display="https://podminky.urs.cz/item/CS_URS_2024_01/766695213"/>
    <hyperlink ref="F771" r:id="rId131" display="https://podminky.urs.cz/item/CS_URS_2024_01/998766112"/>
    <hyperlink ref="F781" r:id="rId132" display="https://podminky.urs.cz/item/CS_URS_2024_01/998767112"/>
    <hyperlink ref="F785" r:id="rId133" display="https://podminky.urs.cz/item/CS_URS_2024_01/773512921"/>
    <hyperlink ref="F789" r:id="rId134" display="https://podminky.urs.cz/item/CS_URS_2024_01/998773112"/>
    <hyperlink ref="F793" r:id="rId135" display="https://podminky.urs.cz/item/CS_URS_2024_01/776111311"/>
    <hyperlink ref="F797" r:id="rId136" display="https://podminky.urs.cz/item/CS_URS_2024_01/776121112"/>
    <hyperlink ref="F800" r:id="rId137" display="https://podminky.urs.cz/item/CS_URS_2024_01/776141122"/>
    <hyperlink ref="F816" r:id="rId138" display="https://podminky.urs.cz/item/CS_URS_2024_01/998776112"/>
    <hyperlink ref="F820" r:id="rId139" display="https://podminky.urs.cz/item/CS_URS_2024_01/781111011"/>
    <hyperlink ref="F823" r:id="rId140" display="https://podminky.urs.cz/item/CS_URS_2024_01/781121011"/>
    <hyperlink ref="F826" r:id="rId141" display="https://podminky.urs.cz/item/CS_URS_2024_01/781472214"/>
    <hyperlink ref="F830" r:id="rId142" display="https://podminky.urs.cz/item/CS_URS_2024_01/781472291"/>
    <hyperlink ref="F837" r:id="rId143" display="https://podminky.urs.cz/item/CS_URS_2024_01/998781112"/>
    <hyperlink ref="F841" r:id="rId144" display="https://podminky.urs.cz/item/CS_URS_2024_01/783314101"/>
    <hyperlink ref="F844" r:id="rId145" display="https://podminky.urs.cz/item/CS_URS_2024_01/783315101"/>
    <hyperlink ref="F847" r:id="rId146" display="https://podminky.urs.cz/item/CS_URS_2024_01/783317101"/>
    <hyperlink ref="F852" r:id="rId147" display="https://podminky.urs.cz/item/CS_URS_2024_01/784111001"/>
    <hyperlink ref="F855" r:id="rId148" display="https://podminky.urs.cz/item/CS_URS_2024_01/784121001"/>
    <hyperlink ref="F865" r:id="rId149" display="https://podminky.urs.cz/item/CS_URS_2024_01/784181101"/>
    <hyperlink ref="F874" r:id="rId150" display="https://podminky.urs.cz/item/CS_URS_2024_01/784181121"/>
    <hyperlink ref="F878" r:id="rId151" display="https://podminky.urs.cz/item/CS_URS_2024_01/784221101"/>
    <hyperlink ref="F891" r:id="rId152" display="https://podminky.urs.cz/item/CS_URS_2024_01/99878611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9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79"/>
      <c r="M2" s="279"/>
      <c r="N2" s="279"/>
      <c r="O2" s="279"/>
      <c r="P2" s="279"/>
      <c r="Q2" s="279"/>
      <c r="R2" s="279"/>
      <c r="S2" s="279"/>
      <c r="T2" s="279"/>
      <c r="U2" s="279"/>
      <c r="V2" s="279"/>
      <c r="AT2" s="18" t="s">
        <v>86</v>
      </c>
    </row>
    <row r="3" spans="2:46" ht="6.9" customHeight="1">
      <c r="B3" s="19"/>
      <c r="C3" s="20"/>
      <c r="D3" s="20"/>
      <c r="E3" s="20"/>
      <c r="F3" s="20"/>
      <c r="G3" s="20"/>
      <c r="H3" s="20"/>
      <c r="I3" s="20"/>
      <c r="J3" s="20"/>
      <c r="K3" s="20"/>
      <c r="L3" s="21"/>
      <c r="AT3" s="18" t="s">
        <v>82</v>
      </c>
    </row>
    <row r="4" spans="2:46" ht="24.9" customHeight="1">
      <c r="B4" s="21"/>
      <c r="D4" s="22" t="s">
        <v>87</v>
      </c>
      <c r="L4" s="21"/>
      <c r="M4" s="86" t="s">
        <v>10</v>
      </c>
      <c r="AT4" s="18" t="s">
        <v>4</v>
      </c>
    </row>
    <row r="5" spans="2:12" ht="6.9" customHeight="1">
      <c r="B5" s="21"/>
      <c r="L5" s="21"/>
    </row>
    <row r="6" spans="2:12" ht="12" customHeight="1">
      <c r="B6" s="21"/>
      <c r="D6" s="28" t="s">
        <v>16</v>
      </c>
      <c r="L6" s="21"/>
    </row>
    <row r="7" spans="2:12" ht="16.5" customHeight="1">
      <c r="B7" s="21"/>
      <c r="E7" s="312" t="str">
        <f>'Rekapitulace stavby'!K6</f>
        <v>Nástavba učebny multimédií SPŠel-it Dobruška</v>
      </c>
      <c r="F7" s="313"/>
      <c r="G7" s="313"/>
      <c r="H7" s="313"/>
      <c r="L7" s="21"/>
    </row>
    <row r="8" spans="2:12" s="1" customFormat="1" ht="12" customHeight="1">
      <c r="B8" s="33"/>
      <c r="D8" s="28" t="s">
        <v>88</v>
      </c>
      <c r="L8" s="33"/>
    </row>
    <row r="9" spans="2:12" s="1" customFormat="1" ht="16.5" customHeight="1">
      <c r="B9" s="33"/>
      <c r="E9" s="294" t="s">
        <v>1480</v>
      </c>
      <c r="F9" s="314"/>
      <c r="G9" s="314"/>
      <c r="H9" s="314"/>
      <c r="L9" s="33"/>
    </row>
    <row r="10" spans="2:12" s="1" customFormat="1" ht="10.2">
      <c r="B10" s="33"/>
      <c r="L10" s="33"/>
    </row>
    <row r="11" spans="2:12" s="1" customFormat="1" ht="12" customHeight="1">
      <c r="B11" s="33"/>
      <c r="D11" s="28" t="s">
        <v>18</v>
      </c>
      <c r="F11" s="26" t="s">
        <v>19</v>
      </c>
      <c r="I11" s="28" t="s">
        <v>20</v>
      </c>
      <c r="J11" s="26" t="s">
        <v>19</v>
      </c>
      <c r="L11" s="33"/>
    </row>
    <row r="12" spans="2:12" s="1" customFormat="1" ht="12" customHeight="1">
      <c r="B12" s="33"/>
      <c r="D12" s="28" t="s">
        <v>21</v>
      </c>
      <c r="F12" s="26" t="s">
        <v>22</v>
      </c>
      <c r="I12" s="28" t="s">
        <v>23</v>
      </c>
      <c r="J12" s="50" t="str">
        <f>'Rekapitulace stavby'!AN8</f>
        <v>9. 4. 2024</v>
      </c>
      <c r="L12" s="33"/>
    </row>
    <row r="13" spans="2:12" s="1" customFormat="1" ht="10.8" customHeight="1">
      <c r="B13" s="33"/>
      <c r="L13" s="33"/>
    </row>
    <row r="14" spans="2:12" s="1" customFormat="1" ht="12" customHeight="1">
      <c r="B14" s="33"/>
      <c r="D14" s="28" t="s">
        <v>25</v>
      </c>
      <c r="I14" s="28" t="s">
        <v>26</v>
      </c>
      <c r="J14" s="26" t="s">
        <v>19</v>
      </c>
      <c r="L14" s="33"/>
    </row>
    <row r="15" spans="2:12" s="1" customFormat="1" ht="18" customHeight="1">
      <c r="B15" s="33"/>
      <c r="E15" s="26" t="s">
        <v>27</v>
      </c>
      <c r="I15" s="28" t="s">
        <v>28</v>
      </c>
      <c r="J15" s="26" t="s">
        <v>19</v>
      </c>
      <c r="L15" s="33"/>
    </row>
    <row r="16" spans="2:12" s="1" customFormat="1" ht="6.9" customHeight="1">
      <c r="B16" s="33"/>
      <c r="L16" s="33"/>
    </row>
    <row r="17" spans="2:12" s="1" customFormat="1" ht="12" customHeight="1">
      <c r="B17" s="33"/>
      <c r="D17" s="28" t="s">
        <v>29</v>
      </c>
      <c r="I17" s="28" t="s">
        <v>26</v>
      </c>
      <c r="J17" s="29" t="str">
        <f>'Rekapitulace stavby'!AN13</f>
        <v>Vyplň údaj</v>
      </c>
      <c r="L17" s="33"/>
    </row>
    <row r="18" spans="2:12" s="1" customFormat="1" ht="18" customHeight="1">
      <c r="B18" s="33"/>
      <c r="E18" s="315" t="str">
        <f>'Rekapitulace stavby'!E14</f>
        <v>Vyplň údaj</v>
      </c>
      <c r="F18" s="278"/>
      <c r="G18" s="278"/>
      <c r="H18" s="278"/>
      <c r="I18" s="28" t="s">
        <v>28</v>
      </c>
      <c r="J18" s="29" t="str">
        <f>'Rekapitulace stavby'!AN14</f>
        <v>Vyplň údaj</v>
      </c>
      <c r="L18" s="33"/>
    </row>
    <row r="19" spans="2:12" s="1" customFormat="1" ht="6.9" customHeight="1">
      <c r="B19" s="33"/>
      <c r="L19" s="33"/>
    </row>
    <row r="20" spans="2:12" s="1" customFormat="1" ht="12" customHeight="1">
      <c r="B20" s="33"/>
      <c r="D20" s="28" t="s">
        <v>31</v>
      </c>
      <c r="I20" s="28" t="s">
        <v>26</v>
      </c>
      <c r="J20" s="26" t="s">
        <v>19</v>
      </c>
      <c r="L20" s="33"/>
    </row>
    <row r="21" spans="2:12" s="1" customFormat="1" ht="18" customHeight="1">
      <c r="B21" s="33"/>
      <c r="E21" s="26" t="s">
        <v>32</v>
      </c>
      <c r="I21" s="28" t="s">
        <v>28</v>
      </c>
      <c r="J21" s="26" t="s">
        <v>19</v>
      </c>
      <c r="L21" s="33"/>
    </row>
    <row r="22" spans="2:12" s="1" customFormat="1" ht="6.9" customHeight="1">
      <c r="B22" s="33"/>
      <c r="L22" s="33"/>
    </row>
    <row r="23" spans="2:12" s="1" customFormat="1" ht="12" customHeight="1">
      <c r="B23" s="33"/>
      <c r="D23" s="28" t="s">
        <v>34</v>
      </c>
      <c r="I23" s="28" t="s">
        <v>26</v>
      </c>
      <c r="J23" s="26" t="s">
        <v>19</v>
      </c>
      <c r="L23" s="33"/>
    </row>
    <row r="24" spans="2:12" s="1" customFormat="1" ht="18" customHeight="1">
      <c r="B24" s="33"/>
      <c r="E24" s="26" t="s">
        <v>35</v>
      </c>
      <c r="I24" s="28" t="s">
        <v>28</v>
      </c>
      <c r="J24" s="26" t="s">
        <v>19</v>
      </c>
      <c r="L24" s="33"/>
    </row>
    <row r="25" spans="2:12" s="1" customFormat="1" ht="6.9" customHeight="1">
      <c r="B25" s="33"/>
      <c r="L25" s="33"/>
    </row>
    <row r="26" spans="2:12" s="1" customFormat="1" ht="12" customHeight="1">
      <c r="B26" s="33"/>
      <c r="D26" s="28" t="s">
        <v>36</v>
      </c>
      <c r="L26" s="33"/>
    </row>
    <row r="27" spans="2:12" s="7" customFormat="1" ht="16.5" customHeight="1">
      <c r="B27" s="87"/>
      <c r="E27" s="283" t="s">
        <v>19</v>
      </c>
      <c r="F27" s="283"/>
      <c r="G27" s="283"/>
      <c r="H27" s="283"/>
      <c r="L27" s="87"/>
    </row>
    <row r="28" spans="2:12" s="1" customFormat="1" ht="6.9" customHeight="1">
      <c r="B28" s="33"/>
      <c r="L28" s="33"/>
    </row>
    <row r="29" spans="2:12" s="1" customFormat="1" ht="6.9" customHeight="1">
      <c r="B29" s="33"/>
      <c r="D29" s="51"/>
      <c r="E29" s="51"/>
      <c r="F29" s="51"/>
      <c r="G29" s="51"/>
      <c r="H29" s="51"/>
      <c r="I29" s="51"/>
      <c r="J29" s="51"/>
      <c r="K29" s="51"/>
      <c r="L29" s="33"/>
    </row>
    <row r="30" spans="2:12" s="1" customFormat="1" ht="25.35" customHeight="1">
      <c r="B30" s="33"/>
      <c r="D30" s="88" t="s">
        <v>38</v>
      </c>
      <c r="J30" s="64">
        <f>ROUND(J80,2)</f>
        <v>0</v>
      </c>
      <c r="L30" s="33"/>
    </row>
    <row r="31" spans="2:12" s="1" customFormat="1" ht="6.9" customHeight="1">
      <c r="B31" s="33"/>
      <c r="D31" s="51"/>
      <c r="E31" s="51"/>
      <c r="F31" s="51"/>
      <c r="G31" s="51"/>
      <c r="H31" s="51"/>
      <c r="I31" s="51"/>
      <c r="J31" s="51"/>
      <c r="K31" s="51"/>
      <c r="L31" s="33"/>
    </row>
    <row r="32" spans="2:12" s="1" customFormat="1" ht="14.4" customHeight="1">
      <c r="B32" s="33"/>
      <c r="F32" s="36" t="s">
        <v>40</v>
      </c>
      <c r="I32" s="36" t="s">
        <v>39</v>
      </c>
      <c r="J32" s="36" t="s">
        <v>41</v>
      </c>
      <c r="L32" s="33"/>
    </row>
    <row r="33" spans="2:12" s="1" customFormat="1" ht="14.4" customHeight="1">
      <c r="B33" s="33"/>
      <c r="D33" s="53" t="s">
        <v>42</v>
      </c>
      <c r="E33" s="28" t="s">
        <v>43</v>
      </c>
      <c r="F33" s="89">
        <f>ROUND((SUM(BE80:BE96)),2)</f>
        <v>0</v>
      </c>
      <c r="I33" s="90">
        <v>0.21</v>
      </c>
      <c r="J33" s="89">
        <f>ROUND(((SUM(BE80:BE96))*I33),2)</f>
        <v>0</v>
      </c>
      <c r="L33" s="33"/>
    </row>
    <row r="34" spans="2:12" s="1" customFormat="1" ht="14.4" customHeight="1">
      <c r="B34" s="33"/>
      <c r="E34" s="28" t="s">
        <v>44</v>
      </c>
      <c r="F34" s="89">
        <f>ROUND((SUM(BF80:BF96)),2)</f>
        <v>0</v>
      </c>
      <c r="I34" s="90">
        <v>0.12</v>
      </c>
      <c r="J34" s="89">
        <f>ROUND(((SUM(BF80:BF96))*I34),2)</f>
        <v>0</v>
      </c>
      <c r="L34" s="33"/>
    </row>
    <row r="35" spans="2:12" s="1" customFormat="1" ht="14.4" customHeight="1" hidden="1">
      <c r="B35" s="33"/>
      <c r="E35" s="28" t="s">
        <v>45</v>
      </c>
      <c r="F35" s="89">
        <f>ROUND((SUM(BG80:BG96)),2)</f>
        <v>0</v>
      </c>
      <c r="I35" s="90">
        <v>0.21</v>
      </c>
      <c r="J35" s="89">
        <f>0</f>
        <v>0</v>
      </c>
      <c r="L35" s="33"/>
    </row>
    <row r="36" spans="2:12" s="1" customFormat="1" ht="14.4" customHeight="1" hidden="1">
      <c r="B36" s="33"/>
      <c r="E36" s="28" t="s">
        <v>46</v>
      </c>
      <c r="F36" s="89">
        <f>ROUND((SUM(BH80:BH96)),2)</f>
        <v>0</v>
      </c>
      <c r="I36" s="90">
        <v>0.12</v>
      </c>
      <c r="J36" s="89">
        <f>0</f>
        <v>0</v>
      </c>
      <c r="L36" s="33"/>
    </row>
    <row r="37" spans="2:12" s="1" customFormat="1" ht="14.4" customHeight="1" hidden="1">
      <c r="B37" s="33"/>
      <c r="E37" s="28" t="s">
        <v>47</v>
      </c>
      <c r="F37" s="89">
        <f>ROUND((SUM(BI80:BI96)),2)</f>
        <v>0</v>
      </c>
      <c r="I37" s="90">
        <v>0</v>
      </c>
      <c r="J37" s="89">
        <f>0</f>
        <v>0</v>
      </c>
      <c r="L37" s="33"/>
    </row>
    <row r="38" spans="2:12" s="1" customFormat="1" ht="6.9" customHeight="1">
      <c r="B38" s="33"/>
      <c r="L38" s="33"/>
    </row>
    <row r="39" spans="2:12" s="1" customFormat="1" ht="25.35" customHeight="1">
      <c r="B39" s="33"/>
      <c r="C39" s="91"/>
      <c r="D39" s="92" t="s">
        <v>48</v>
      </c>
      <c r="E39" s="55"/>
      <c r="F39" s="55"/>
      <c r="G39" s="93" t="s">
        <v>49</v>
      </c>
      <c r="H39" s="94" t="s">
        <v>50</v>
      </c>
      <c r="I39" s="55"/>
      <c r="J39" s="95">
        <f>SUM(J30:J37)</f>
        <v>0</v>
      </c>
      <c r="K39" s="96"/>
      <c r="L39" s="33"/>
    </row>
    <row r="40" spans="2:12" s="1" customFormat="1" ht="14.4" customHeight="1">
      <c r="B40" s="42"/>
      <c r="C40" s="43"/>
      <c r="D40" s="43"/>
      <c r="E40" s="43"/>
      <c r="F40" s="43"/>
      <c r="G40" s="43"/>
      <c r="H40" s="43"/>
      <c r="I40" s="43"/>
      <c r="J40" s="43"/>
      <c r="K40" s="43"/>
      <c r="L40" s="33"/>
    </row>
    <row r="44" spans="2:12" s="1" customFormat="1" ht="6.9" customHeight="1">
      <c r="B44" s="44"/>
      <c r="C44" s="45"/>
      <c r="D44" s="45"/>
      <c r="E44" s="45"/>
      <c r="F44" s="45"/>
      <c r="G44" s="45"/>
      <c r="H44" s="45"/>
      <c r="I44" s="45"/>
      <c r="J44" s="45"/>
      <c r="K44" s="45"/>
      <c r="L44" s="33"/>
    </row>
    <row r="45" spans="2:12" s="1" customFormat="1" ht="24.9" customHeight="1">
      <c r="B45" s="33"/>
      <c r="C45" s="22" t="s">
        <v>90</v>
      </c>
      <c r="L45" s="33"/>
    </row>
    <row r="46" spans="2:12" s="1" customFormat="1" ht="6.9" customHeight="1">
      <c r="B46" s="33"/>
      <c r="L46" s="33"/>
    </row>
    <row r="47" spans="2:12" s="1" customFormat="1" ht="12" customHeight="1">
      <c r="B47" s="33"/>
      <c r="C47" s="28" t="s">
        <v>16</v>
      </c>
      <c r="L47" s="33"/>
    </row>
    <row r="48" spans="2:12" s="1" customFormat="1" ht="16.5" customHeight="1">
      <c r="B48" s="33"/>
      <c r="E48" s="312" t="str">
        <f>E7</f>
        <v>Nástavba učebny multimédií SPŠel-it Dobruška</v>
      </c>
      <c r="F48" s="313"/>
      <c r="G48" s="313"/>
      <c r="H48" s="313"/>
      <c r="L48" s="33"/>
    </row>
    <row r="49" spans="2:12" s="1" customFormat="1" ht="12" customHeight="1">
      <c r="B49" s="33"/>
      <c r="C49" s="28" t="s">
        <v>88</v>
      </c>
      <c r="L49" s="33"/>
    </row>
    <row r="50" spans="2:12" s="1" customFormat="1" ht="16.5" customHeight="1">
      <c r="B50" s="33"/>
      <c r="E50" s="294" t="str">
        <f>E9</f>
        <v>02 - Vedlejší a ostatní náklady</v>
      </c>
      <c r="F50" s="314"/>
      <c r="G50" s="314"/>
      <c r="H50" s="314"/>
      <c r="L50" s="33"/>
    </row>
    <row r="51" spans="2:12" s="1" customFormat="1" ht="6.9" customHeight="1">
      <c r="B51" s="33"/>
      <c r="L51" s="33"/>
    </row>
    <row r="52" spans="2:12" s="1" customFormat="1" ht="12" customHeight="1">
      <c r="B52" s="33"/>
      <c r="C52" s="28" t="s">
        <v>21</v>
      </c>
      <c r="F52" s="26" t="str">
        <f>F12</f>
        <v>Dobruška</v>
      </c>
      <c r="I52" s="28" t="s">
        <v>23</v>
      </c>
      <c r="J52" s="50" t="str">
        <f>IF(J12="","",J12)</f>
        <v>9. 4. 2024</v>
      </c>
      <c r="L52" s="33"/>
    </row>
    <row r="53" spans="2:12" s="1" customFormat="1" ht="6.9" customHeight="1">
      <c r="B53" s="33"/>
      <c r="L53" s="33"/>
    </row>
    <row r="54" spans="2:12" s="1" customFormat="1" ht="40.05" customHeight="1">
      <c r="B54" s="33"/>
      <c r="C54" s="28" t="s">
        <v>25</v>
      </c>
      <c r="F54" s="26" t="str">
        <f>E15</f>
        <v>SPŠel-it, ČS.Odboje 670, Dobruška</v>
      </c>
      <c r="I54" s="28" t="s">
        <v>31</v>
      </c>
      <c r="J54" s="31" t="str">
        <f>E21</f>
        <v>Atelier Tsunami sro, Palachova 1742, Náchod</v>
      </c>
      <c r="L54" s="33"/>
    </row>
    <row r="55" spans="2:12" s="1" customFormat="1" ht="15.15" customHeight="1">
      <c r="B55" s="33"/>
      <c r="C55" s="28" t="s">
        <v>29</v>
      </c>
      <c r="F55" s="26" t="str">
        <f>IF(E18="","",E18)</f>
        <v>Vyplň údaj</v>
      </c>
      <c r="I55" s="28" t="s">
        <v>34</v>
      </c>
      <c r="J55" s="31" t="str">
        <f>E24</f>
        <v>Ondřej Gerhart</v>
      </c>
      <c r="L55" s="33"/>
    </row>
    <row r="56" spans="2:12" s="1" customFormat="1" ht="10.35" customHeight="1">
      <c r="B56" s="33"/>
      <c r="L56" s="33"/>
    </row>
    <row r="57" spans="2:12" s="1" customFormat="1" ht="29.25" customHeight="1">
      <c r="B57" s="33"/>
      <c r="C57" s="97" t="s">
        <v>91</v>
      </c>
      <c r="D57" s="91"/>
      <c r="E57" s="91"/>
      <c r="F57" s="91"/>
      <c r="G57" s="91"/>
      <c r="H57" s="91"/>
      <c r="I57" s="91"/>
      <c r="J57" s="98" t="s">
        <v>92</v>
      </c>
      <c r="K57" s="91"/>
      <c r="L57" s="33"/>
    </row>
    <row r="58" spans="2:12" s="1" customFormat="1" ht="10.35" customHeight="1">
      <c r="B58" s="33"/>
      <c r="L58" s="33"/>
    </row>
    <row r="59" spans="2:47" s="1" customFormat="1" ht="22.8" customHeight="1">
      <c r="B59" s="33"/>
      <c r="C59" s="99" t="s">
        <v>70</v>
      </c>
      <c r="J59" s="64">
        <f>J80</f>
        <v>0</v>
      </c>
      <c r="L59" s="33"/>
      <c r="AU59" s="18" t="s">
        <v>93</v>
      </c>
    </row>
    <row r="60" spans="2:12" s="8" customFormat="1" ht="24.9" customHeight="1">
      <c r="B60" s="100"/>
      <c r="D60" s="101" t="s">
        <v>1481</v>
      </c>
      <c r="E60" s="102"/>
      <c r="F60" s="102"/>
      <c r="G60" s="102"/>
      <c r="H60" s="102"/>
      <c r="I60" s="102"/>
      <c r="J60" s="103">
        <f>J81</f>
        <v>0</v>
      </c>
      <c r="L60" s="100"/>
    </row>
    <row r="61" spans="2:12" s="1" customFormat="1" ht="21.75" customHeight="1">
      <c r="B61" s="33"/>
      <c r="L61" s="33"/>
    </row>
    <row r="62" spans="2:12" s="1" customFormat="1" ht="6.9" customHeight="1">
      <c r="B62" s="42"/>
      <c r="C62" s="43"/>
      <c r="D62" s="43"/>
      <c r="E62" s="43"/>
      <c r="F62" s="43"/>
      <c r="G62" s="43"/>
      <c r="H62" s="43"/>
      <c r="I62" s="43"/>
      <c r="J62" s="43"/>
      <c r="K62" s="43"/>
      <c r="L62" s="33"/>
    </row>
    <row r="66" spans="2:12" s="1" customFormat="1" ht="6.9" customHeight="1">
      <c r="B66" s="44"/>
      <c r="C66" s="45"/>
      <c r="D66" s="45"/>
      <c r="E66" s="45"/>
      <c r="F66" s="45"/>
      <c r="G66" s="45"/>
      <c r="H66" s="45"/>
      <c r="I66" s="45"/>
      <c r="J66" s="45"/>
      <c r="K66" s="45"/>
      <c r="L66" s="33"/>
    </row>
    <row r="67" spans="2:12" s="1" customFormat="1" ht="24.9" customHeight="1">
      <c r="B67" s="33"/>
      <c r="C67" s="22" t="s">
        <v>126</v>
      </c>
      <c r="L67" s="33"/>
    </row>
    <row r="68" spans="2:12" s="1" customFormat="1" ht="6.9" customHeight="1">
      <c r="B68" s="33"/>
      <c r="L68" s="33"/>
    </row>
    <row r="69" spans="2:12" s="1" customFormat="1" ht="12" customHeight="1">
      <c r="B69" s="33"/>
      <c r="C69" s="28" t="s">
        <v>16</v>
      </c>
      <c r="L69" s="33"/>
    </row>
    <row r="70" spans="2:12" s="1" customFormat="1" ht="16.5" customHeight="1">
      <c r="B70" s="33"/>
      <c r="E70" s="312" t="str">
        <f>E7</f>
        <v>Nástavba učebny multimédií SPŠel-it Dobruška</v>
      </c>
      <c r="F70" s="313"/>
      <c r="G70" s="313"/>
      <c r="H70" s="313"/>
      <c r="L70" s="33"/>
    </row>
    <row r="71" spans="2:12" s="1" customFormat="1" ht="12" customHeight="1">
      <c r="B71" s="33"/>
      <c r="C71" s="28" t="s">
        <v>88</v>
      </c>
      <c r="L71" s="33"/>
    </row>
    <row r="72" spans="2:12" s="1" customFormat="1" ht="16.5" customHeight="1">
      <c r="B72" s="33"/>
      <c r="E72" s="294" t="str">
        <f>E9</f>
        <v>02 - Vedlejší a ostatní náklady</v>
      </c>
      <c r="F72" s="314"/>
      <c r="G72" s="314"/>
      <c r="H72" s="314"/>
      <c r="L72" s="33"/>
    </row>
    <row r="73" spans="2:12" s="1" customFormat="1" ht="6.9" customHeight="1">
      <c r="B73" s="33"/>
      <c r="L73" s="33"/>
    </row>
    <row r="74" spans="2:12" s="1" customFormat="1" ht="12" customHeight="1">
      <c r="B74" s="33"/>
      <c r="C74" s="28" t="s">
        <v>21</v>
      </c>
      <c r="F74" s="26" t="str">
        <f>F12</f>
        <v>Dobruška</v>
      </c>
      <c r="I74" s="28" t="s">
        <v>23</v>
      </c>
      <c r="J74" s="50" t="str">
        <f>IF(J12="","",J12)</f>
        <v>9. 4. 2024</v>
      </c>
      <c r="L74" s="33"/>
    </row>
    <row r="75" spans="2:12" s="1" customFormat="1" ht="6.9" customHeight="1">
      <c r="B75" s="33"/>
      <c r="L75" s="33"/>
    </row>
    <row r="76" spans="2:12" s="1" customFormat="1" ht="40.05" customHeight="1">
      <c r="B76" s="33"/>
      <c r="C76" s="28" t="s">
        <v>25</v>
      </c>
      <c r="F76" s="26" t="str">
        <f>E15</f>
        <v>SPŠel-it, ČS.Odboje 670, Dobruška</v>
      </c>
      <c r="I76" s="28" t="s">
        <v>31</v>
      </c>
      <c r="J76" s="31" t="str">
        <f>E21</f>
        <v>Atelier Tsunami sro, Palachova 1742, Náchod</v>
      </c>
      <c r="L76" s="33"/>
    </row>
    <row r="77" spans="2:12" s="1" customFormat="1" ht="15.15" customHeight="1">
      <c r="B77" s="33"/>
      <c r="C77" s="28" t="s">
        <v>29</v>
      </c>
      <c r="F77" s="26" t="str">
        <f>IF(E18="","",E18)</f>
        <v>Vyplň údaj</v>
      </c>
      <c r="I77" s="28" t="s">
        <v>34</v>
      </c>
      <c r="J77" s="31" t="str">
        <f>E24</f>
        <v>Ondřej Gerhart</v>
      </c>
      <c r="L77" s="33"/>
    </row>
    <row r="78" spans="2:12" s="1" customFormat="1" ht="10.35" customHeight="1">
      <c r="B78" s="33"/>
      <c r="L78" s="33"/>
    </row>
    <row r="79" spans="2:20" s="10" customFormat="1" ht="29.25" customHeight="1">
      <c r="B79" s="108"/>
      <c r="C79" s="109" t="s">
        <v>127</v>
      </c>
      <c r="D79" s="110" t="s">
        <v>57</v>
      </c>
      <c r="E79" s="110" t="s">
        <v>53</v>
      </c>
      <c r="F79" s="110" t="s">
        <v>54</v>
      </c>
      <c r="G79" s="110" t="s">
        <v>128</v>
      </c>
      <c r="H79" s="110" t="s">
        <v>129</v>
      </c>
      <c r="I79" s="110" t="s">
        <v>130</v>
      </c>
      <c r="J79" s="110" t="s">
        <v>92</v>
      </c>
      <c r="K79" s="111" t="s">
        <v>131</v>
      </c>
      <c r="L79" s="108"/>
      <c r="M79" s="57" t="s">
        <v>19</v>
      </c>
      <c r="N79" s="58" t="s">
        <v>42</v>
      </c>
      <c r="O79" s="58" t="s">
        <v>132</v>
      </c>
      <c r="P79" s="58" t="s">
        <v>133</v>
      </c>
      <c r="Q79" s="58" t="s">
        <v>134</v>
      </c>
      <c r="R79" s="58" t="s">
        <v>135</v>
      </c>
      <c r="S79" s="58" t="s">
        <v>136</v>
      </c>
      <c r="T79" s="59" t="s">
        <v>137</v>
      </c>
    </row>
    <row r="80" spans="2:63" s="1" customFormat="1" ht="22.8" customHeight="1">
      <c r="B80" s="33"/>
      <c r="C80" s="62" t="s">
        <v>138</v>
      </c>
      <c r="J80" s="112">
        <f>BK80</f>
        <v>0</v>
      </c>
      <c r="L80" s="33"/>
      <c r="M80" s="60"/>
      <c r="N80" s="51"/>
      <c r="O80" s="51"/>
      <c r="P80" s="113">
        <f>P81</f>
        <v>0</v>
      </c>
      <c r="Q80" s="51"/>
      <c r="R80" s="113">
        <f>R81</f>
        <v>0</v>
      </c>
      <c r="S80" s="51"/>
      <c r="T80" s="114">
        <f>T81</f>
        <v>0</v>
      </c>
      <c r="AT80" s="18" t="s">
        <v>71</v>
      </c>
      <c r="AU80" s="18" t="s">
        <v>93</v>
      </c>
      <c r="BK80" s="115">
        <f>BK81</f>
        <v>0</v>
      </c>
    </row>
    <row r="81" spans="2:63" s="11" customFormat="1" ht="25.95" customHeight="1">
      <c r="B81" s="116"/>
      <c r="D81" s="117" t="s">
        <v>71</v>
      </c>
      <c r="E81" s="118" t="s">
        <v>1482</v>
      </c>
      <c r="F81" s="118" t="s">
        <v>1483</v>
      </c>
      <c r="I81" s="119"/>
      <c r="J81" s="120">
        <f>BK81</f>
        <v>0</v>
      </c>
      <c r="L81" s="116"/>
      <c r="M81" s="121"/>
      <c r="P81" s="122">
        <f>SUM(P82:P96)</f>
        <v>0</v>
      </c>
      <c r="R81" s="122">
        <f>SUM(R82:R96)</f>
        <v>0</v>
      </c>
      <c r="T81" s="123">
        <f>SUM(T82:T96)</f>
        <v>0</v>
      </c>
      <c r="AR81" s="117" t="s">
        <v>177</v>
      </c>
      <c r="AT81" s="124" t="s">
        <v>71</v>
      </c>
      <c r="AU81" s="124" t="s">
        <v>72</v>
      </c>
      <c r="AY81" s="117" t="s">
        <v>141</v>
      </c>
      <c r="BK81" s="125">
        <f>SUM(BK82:BK96)</f>
        <v>0</v>
      </c>
    </row>
    <row r="82" spans="2:65" s="1" customFormat="1" ht="24.15" customHeight="1">
      <c r="B82" s="33"/>
      <c r="C82" s="128" t="s">
        <v>80</v>
      </c>
      <c r="D82" s="128" t="s">
        <v>144</v>
      </c>
      <c r="E82" s="129" t="s">
        <v>1484</v>
      </c>
      <c r="F82" s="130" t="s">
        <v>1485</v>
      </c>
      <c r="G82" s="131" t="s">
        <v>973</v>
      </c>
      <c r="H82" s="132">
        <v>1</v>
      </c>
      <c r="I82" s="133"/>
      <c r="J82" s="134">
        <f>ROUND(I82*H82,2)</f>
        <v>0</v>
      </c>
      <c r="K82" s="130" t="s">
        <v>19</v>
      </c>
      <c r="L82" s="33"/>
      <c r="M82" s="135" t="s">
        <v>19</v>
      </c>
      <c r="N82" s="136" t="s">
        <v>43</v>
      </c>
      <c r="P82" s="137">
        <f>O82*H82</f>
        <v>0</v>
      </c>
      <c r="Q82" s="137">
        <v>0</v>
      </c>
      <c r="R82" s="137">
        <f>Q82*H82</f>
        <v>0</v>
      </c>
      <c r="S82" s="137">
        <v>0</v>
      </c>
      <c r="T82" s="138">
        <f>S82*H82</f>
        <v>0</v>
      </c>
      <c r="AR82" s="139" t="s">
        <v>149</v>
      </c>
      <c r="AT82" s="139" t="s">
        <v>144</v>
      </c>
      <c r="AU82" s="139" t="s">
        <v>80</v>
      </c>
      <c r="AY82" s="18" t="s">
        <v>141</v>
      </c>
      <c r="BE82" s="140">
        <f>IF(N82="základní",J82,0)</f>
        <v>0</v>
      </c>
      <c r="BF82" s="140">
        <f>IF(N82="snížená",J82,0)</f>
        <v>0</v>
      </c>
      <c r="BG82" s="140">
        <f>IF(N82="zákl. přenesená",J82,0)</f>
        <v>0</v>
      </c>
      <c r="BH82" s="140">
        <f>IF(N82="sníž. přenesená",J82,0)</f>
        <v>0</v>
      </c>
      <c r="BI82" s="140">
        <f>IF(N82="nulová",J82,0)</f>
        <v>0</v>
      </c>
      <c r="BJ82" s="18" t="s">
        <v>80</v>
      </c>
      <c r="BK82" s="140">
        <f>ROUND(I82*H82,2)</f>
        <v>0</v>
      </c>
      <c r="BL82" s="18" t="s">
        <v>149</v>
      </c>
      <c r="BM82" s="139" t="s">
        <v>1486</v>
      </c>
    </row>
    <row r="83" spans="2:47" s="1" customFormat="1" ht="19.2">
      <c r="B83" s="33"/>
      <c r="D83" s="141" t="s">
        <v>151</v>
      </c>
      <c r="F83" s="142" t="s">
        <v>1485</v>
      </c>
      <c r="I83" s="143"/>
      <c r="L83" s="33"/>
      <c r="M83" s="144"/>
      <c r="T83" s="54"/>
      <c r="AT83" s="18" t="s">
        <v>151</v>
      </c>
      <c r="AU83" s="18" t="s">
        <v>80</v>
      </c>
    </row>
    <row r="84" spans="2:65" s="1" customFormat="1" ht="37.8" customHeight="1">
      <c r="B84" s="33"/>
      <c r="C84" s="128" t="s">
        <v>82</v>
      </c>
      <c r="D84" s="128" t="s">
        <v>144</v>
      </c>
      <c r="E84" s="129" t="s">
        <v>1487</v>
      </c>
      <c r="F84" s="130" t="s">
        <v>1488</v>
      </c>
      <c r="G84" s="131" t="s">
        <v>1489</v>
      </c>
      <c r="H84" s="132">
        <v>1</v>
      </c>
      <c r="I84" s="133"/>
      <c r="J84" s="134">
        <f>ROUND(I84*H84,2)</f>
        <v>0</v>
      </c>
      <c r="K84" s="130" t="s">
        <v>19</v>
      </c>
      <c r="L84" s="33"/>
      <c r="M84" s="135" t="s">
        <v>19</v>
      </c>
      <c r="N84" s="136" t="s">
        <v>43</v>
      </c>
      <c r="P84" s="137">
        <f>O84*H84</f>
        <v>0</v>
      </c>
      <c r="Q84" s="137">
        <v>0</v>
      </c>
      <c r="R84" s="137">
        <f>Q84*H84</f>
        <v>0</v>
      </c>
      <c r="S84" s="137">
        <v>0</v>
      </c>
      <c r="T84" s="138">
        <f>S84*H84</f>
        <v>0</v>
      </c>
      <c r="AR84" s="139" t="s">
        <v>1490</v>
      </c>
      <c r="AT84" s="139" t="s">
        <v>144</v>
      </c>
      <c r="AU84" s="139" t="s">
        <v>80</v>
      </c>
      <c r="AY84" s="18" t="s">
        <v>141</v>
      </c>
      <c r="BE84" s="140">
        <f>IF(N84="základní",J84,0)</f>
        <v>0</v>
      </c>
      <c r="BF84" s="140">
        <f>IF(N84="snížená",J84,0)</f>
        <v>0</v>
      </c>
      <c r="BG84" s="140">
        <f>IF(N84="zákl. přenesená",J84,0)</f>
        <v>0</v>
      </c>
      <c r="BH84" s="140">
        <f>IF(N84="sníž. přenesená",J84,0)</f>
        <v>0</v>
      </c>
      <c r="BI84" s="140">
        <f>IF(N84="nulová",J84,0)</f>
        <v>0</v>
      </c>
      <c r="BJ84" s="18" t="s">
        <v>80</v>
      </c>
      <c r="BK84" s="140">
        <f>ROUND(I84*H84,2)</f>
        <v>0</v>
      </c>
      <c r="BL84" s="18" t="s">
        <v>1490</v>
      </c>
      <c r="BM84" s="139" t="s">
        <v>1491</v>
      </c>
    </row>
    <row r="85" spans="2:47" s="1" customFormat="1" ht="38.4">
      <c r="B85" s="33"/>
      <c r="D85" s="141" t="s">
        <v>151</v>
      </c>
      <c r="F85" s="142" t="s">
        <v>1492</v>
      </c>
      <c r="I85" s="143"/>
      <c r="L85" s="33"/>
      <c r="M85" s="144"/>
      <c r="T85" s="54"/>
      <c r="AT85" s="18" t="s">
        <v>151</v>
      </c>
      <c r="AU85" s="18" t="s">
        <v>80</v>
      </c>
    </row>
    <row r="86" spans="2:65" s="1" customFormat="1" ht="16.5" customHeight="1">
      <c r="B86" s="33"/>
      <c r="C86" s="128" t="s">
        <v>142</v>
      </c>
      <c r="D86" s="128" t="s">
        <v>144</v>
      </c>
      <c r="E86" s="129" t="s">
        <v>1493</v>
      </c>
      <c r="F86" s="130" t="s">
        <v>1494</v>
      </c>
      <c r="G86" s="131" t="s">
        <v>1489</v>
      </c>
      <c r="H86" s="132">
        <v>1</v>
      </c>
      <c r="I86" s="133"/>
      <c r="J86" s="134">
        <f>ROUND(I86*H86,2)</f>
        <v>0</v>
      </c>
      <c r="K86" s="130" t="s">
        <v>19</v>
      </c>
      <c r="L86" s="33"/>
      <c r="M86" s="135" t="s">
        <v>19</v>
      </c>
      <c r="N86" s="136" t="s">
        <v>43</v>
      </c>
      <c r="P86" s="137">
        <f>O86*H86</f>
        <v>0</v>
      </c>
      <c r="Q86" s="137">
        <v>0</v>
      </c>
      <c r="R86" s="137">
        <f>Q86*H86</f>
        <v>0</v>
      </c>
      <c r="S86" s="137">
        <v>0</v>
      </c>
      <c r="T86" s="138">
        <f>S86*H86</f>
        <v>0</v>
      </c>
      <c r="AR86" s="139" t="s">
        <v>1490</v>
      </c>
      <c r="AT86" s="139" t="s">
        <v>144</v>
      </c>
      <c r="AU86" s="139" t="s">
        <v>80</v>
      </c>
      <c r="AY86" s="18" t="s">
        <v>141</v>
      </c>
      <c r="BE86" s="140">
        <f>IF(N86="základní",J86,0)</f>
        <v>0</v>
      </c>
      <c r="BF86" s="140">
        <f>IF(N86="snížená",J86,0)</f>
        <v>0</v>
      </c>
      <c r="BG86" s="140">
        <f>IF(N86="zákl. přenesená",J86,0)</f>
        <v>0</v>
      </c>
      <c r="BH86" s="140">
        <f>IF(N86="sníž. přenesená",J86,0)</f>
        <v>0</v>
      </c>
      <c r="BI86" s="140">
        <f>IF(N86="nulová",J86,0)</f>
        <v>0</v>
      </c>
      <c r="BJ86" s="18" t="s">
        <v>80</v>
      </c>
      <c r="BK86" s="140">
        <f>ROUND(I86*H86,2)</f>
        <v>0</v>
      </c>
      <c r="BL86" s="18" t="s">
        <v>1490</v>
      </c>
      <c r="BM86" s="139" t="s">
        <v>1495</v>
      </c>
    </row>
    <row r="87" spans="2:47" s="1" customFormat="1" ht="76.8">
      <c r="B87" s="33"/>
      <c r="D87" s="141" t="s">
        <v>151</v>
      </c>
      <c r="F87" s="142" t="s">
        <v>1496</v>
      </c>
      <c r="I87" s="143"/>
      <c r="L87" s="33"/>
      <c r="M87" s="144"/>
      <c r="T87" s="54"/>
      <c r="AT87" s="18" t="s">
        <v>151</v>
      </c>
      <c r="AU87" s="18" t="s">
        <v>80</v>
      </c>
    </row>
    <row r="88" spans="2:65" s="1" customFormat="1" ht="16.5" customHeight="1">
      <c r="B88" s="33"/>
      <c r="C88" s="128" t="s">
        <v>149</v>
      </c>
      <c r="D88" s="128" t="s">
        <v>144</v>
      </c>
      <c r="E88" s="129" t="s">
        <v>1497</v>
      </c>
      <c r="F88" s="130" t="s">
        <v>1498</v>
      </c>
      <c r="G88" s="131" t="s">
        <v>1489</v>
      </c>
      <c r="H88" s="132">
        <v>1</v>
      </c>
      <c r="I88" s="133"/>
      <c r="J88" s="134">
        <f>ROUND(I88*H88,2)</f>
        <v>0</v>
      </c>
      <c r="K88" s="130" t="s">
        <v>19</v>
      </c>
      <c r="L88" s="33"/>
      <c r="M88" s="135" t="s">
        <v>19</v>
      </c>
      <c r="N88" s="136" t="s">
        <v>43</v>
      </c>
      <c r="P88" s="137">
        <f>O88*H88</f>
        <v>0</v>
      </c>
      <c r="Q88" s="137">
        <v>0</v>
      </c>
      <c r="R88" s="137">
        <f>Q88*H88</f>
        <v>0</v>
      </c>
      <c r="S88" s="137">
        <v>0</v>
      </c>
      <c r="T88" s="138">
        <f>S88*H88</f>
        <v>0</v>
      </c>
      <c r="AR88" s="139" t="s">
        <v>1490</v>
      </c>
      <c r="AT88" s="139" t="s">
        <v>144</v>
      </c>
      <c r="AU88" s="139" t="s">
        <v>80</v>
      </c>
      <c r="AY88" s="18" t="s">
        <v>141</v>
      </c>
      <c r="BE88" s="140">
        <f>IF(N88="základní",J88,0)</f>
        <v>0</v>
      </c>
      <c r="BF88" s="140">
        <f>IF(N88="snížená",J88,0)</f>
        <v>0</v>
      </c>
      <c r="BG88" s="140">
        <f>IF(N88="zákl. přenesená",J88,0)</f>
        <v>0</v>
      </c>
      <c r="BH88" s="140">
        <f>IF(N88="sníž. přenesená",J88,0)</f>
        <v>0</v>
      </c>
      <c r="BI88" s="140">
        <f>IF(N88="nulová",J88,0)</f>
        <v>0</v>
      </c>
      <c r="BJ88" s="18" t="s">
        <v>80</v>
      </c>
      <c r="BK88" s="140">
        <f>ROUND(I88*H88,2)</f>
        <v>0</v>
      </c>
      <c r="BL88" s="18" t="s">
        <v>1490</v>
      </c>
      <c r="BM88" s="139" t="s">
        <v>1499</v>
      </c>
    </row>
    <row r="89" spans="2:47" s="1" customFormat="1" ht="57.6">
      <c r="B89" s="33"/>
      <c r="D89" s="141" t="s">
        <v>151</v>
      </c>
      <c r="F89" s="142" t="s">
        <v>1500</v>
      </c>
      <c r="I89" s="143"/>
      <c r="L89" s="33"/>
      <c r="M89" s="144"/>
      <c r="T89" s="54"/>
      <c r="AT89" s="18" t="s">
        <v>151</v>
      </c>
      <c r="AU89" s="18" t="s">
        <v>80</v>
      </c>
    </row>
    <row r="90" spans="2:65" s="1" customFormat="1" ht="16.5" customHeight="1">
      <c r="B90" s="33"/>
      <c r="C90" s="128" t="s">
        <v>177</v>
      </c>
      <c r="D90" s="128" t="s">
        <v>144</v>
      </c>
      <c r="E90" s="129" t="s">
        <v>1501</v>
      </c>
      <c r="F90" s="130" t="s">
        <v>1502</v>
      </c>
      <c r="G90" s="131" t="s">
        <v>973</v>
      </c>
      <c r="H90" s="132">
        <v>1</v>
      </c>
      <c r="I90" s="133"/>
      <c r="J90" s="134">
        <f>ROUND(I90*H90,2)</f>
        <v>0</v>
      </c>
      <c r="K90" s="130" t="s">
        <v>19</v>
      </c>
      <c r="L90" s="33"/>
      <c r="M90" s="135" t="s">
        <v>19</v>
      </c>
      <c r="N90" s="136" t="s">
        <v>43</v>
      </c>
      <c r="P90" s="137">
        <f>O90*H90</f>
        <v>0</v>
      </c>
      <c r="Q90" s="137">
        <v>0</v>
      </c>
      <c r="R90" s="137">
        <f>Q90*H90</f>
        <v>0</v>
      </c>
      <c r="S90" s="137">
        <v>0</v>
      </c>
      <c r="T90" s="138">
        <f>S90*H90</f>
        <v>0</v>
      </c>
      <c r="AR90" s="139" t="s">
        <v>149</v>
      </c>
      <c r="AT90" s="139" t="s">
        <v>144</v>
      </c>
      <c r="AU90" s="139" t="s">
        <v>80</v>
      </c>
      <c r="AY90" s="18" t="s">
        <v>141</v>
      </c>
      <c r="BE90" s="140">
        <f>IF(N90="základní",J90,0)</f>
        <v>0</v>
      </c>
      <c r="BF90" s="140">
        <f>IF(N90="snížená",J90,0)</f>
        <v>0</v>
      </c>
      <c r="BG90" s="140">
        <f>IF(N90="zákl. přenesená",J90,0)</f>
        <v>0</v>
      </c>
      <c r="BH90" s="140">
        <f>IF(N90="sníž. přenesená",J90,0)</f>
        <v>0</v>
      </c>
      <c r="BI90" s="140">
        <f>IF(N90="nulová",J90,0)</f>
        <v>0</v>
      </c>
      <c r="BJ90" s="18" t="s">
        <v>80</v>
      </c>
      <c r="BK90" s="140">
        <f>ROUND(I90*H90,2)</f>
        <v>0</v>
      </c>
      <c r="BL90" s="18" t="s">
        <v>149</v>
      </c>
      <c r="BM90" s="139" t="s">
        <v>1503</v>
      </c>
    </row>
    <row r="91" spans="2:47" s="1" customFormat="1" ht="48">
      <c r="B91" s="33"/>
      <c r="D91" s="141" t="s">
        <v>151</v>
      </c>
      <c r="F91" s="142" t="s">
        <v>1504</v>
      </c>
      <c r="I91" s="143"/>
      <c r="L91" s="33"/>
      <c r="M91" s="144"/>
      <c r="T91" s="54"/>
      <c r="AT91" s="18" t="s">
        <v>151</v>
      </c>
      <c r="AU91" s="18" t="s">
        <v>80</v>
      </c>
    </row>
    <row r="92" spans="2:65" s="1" customFormat="1" ht="16.5" customHeight="1">
      <c r="B92" s="33"/>
      <c r="C92" s="128" t="s">
        <v>185</v>
      </c>
      <c r="D92" s="128" t="s">
        <v>144</v>
      </c>
      <c r="E92" s="129" t="s">
        <v>1505</v>
      </c>
      <c r="F92" s="130" t="s">
        <v>1506</v>
      </c>
      <c r="G92" s="131" t="s">
        <v>973</v>
      </c>
      <c r="H92" s="132">
        <v>1</v>
      </c>
      <c r="I92" s="133"/>
      <c r="J92" s="134">
        <f>ROUND(I92*H92,2)</f>
        <v>0</v>
      </c>
      <c r="K92" s="130" t="s">
        <v>19</v>
      </c>
      <c r="L92" s="33"/>
      <c r="M92" s="135" t="s">
        <v>19</v>
      </c>
      <c r="N92" s="136" t="s">
        <v>43</v>
      </c>
      <c r="P92" s="137">
        <f>O92*H92</f>
        <v>0</v>
      </c>
      <c r="Q92" s="137">
        <v>0</v>
      </c>
      <c r="R92" s="137">
        <f>Q92*H92</f>
        <v>0</v>
      </c>
      <c r="S92" s="137">
        <v>0</v>
      </c>
      <c r="T92" s="138">
        <f>S92*H92</f>
        <v>0</v>
      </c>
      <c r="AR92" s="139" t="s">
        <v>149</v>
      </c>
      <c r="AT92" s="139" t="s">
        <v>144</v>
      </c>
      <c r="AU92" s="139" t="s">
        <v>80</v>
      </c>
      <c r="AY92" s="18" t="s">
        <v>141</v>
      </c>
      <c r="BE92" s="140">
        <f>IF(N92="základní",J92,0)</f>
        <v>0</v>
      </c>
      <c r="BF92" s="140">
        <f>IF(N92="snížená",J92,0)</f>
        <v>0</v>
      </c>
      <c r="BG92" s="140">
        <f>IF(N92="zákl. přenesená",J92,0)</f>
        <v>0</v>
      </c>
      <c r="BH92" s="140">
        <f>IF(N92="sníž. přenesená",J92,0)</f>
        <v>0</v>
      </c>
      <c r="BI92" s="140">
        <f>IF(N92="nulová",J92,0)</f>
        <v>0</v>
      </c>
      <c r="BJ92" s="18" t="s">
        <v>80</v>
      </c>
      <c r="BK92" s="140">
        <f>ROUND(I92*H92,2)</f>
        <v>0</v>
      </c>
      <c r="BL92" s="18" t="s">
        <v>149</v>
      </c>
      <c r="BM92" s="139" t="s">
        <v>1507</v>
      </c>
    </row>
    <row r="93" spans="2:47" s="1" customFormat="1" ht="10.2">
      <c r="B93" s="33"/>
      <c r="D93" s="141" t="s">
        <v>151</v>
      </c>
      <c r="F93" s="142" t="s">
        <v>1506</v>
      </c>
      <c r="I93" s="143"/>
      <c r="L93" s="33"/>
      <c r="M93" s="144"/>
      <c r="T93" s="54"/>
      <c r="AT93" s="18" t="s">
        <v>151</v>
      </c>
      <c r="AU93" s="18" t="s">
        <v>80</v>
      </c>
    </row>
    <row r="94" spans="2:65" s="1" customFormat="1" ht="16.5" customHeight="1">
      <c r="B94" s="33"/>
      <c r="C94" s="128" t="s">
        <v>192</v>
      </c>
      <c r="D94" s="128" t="s">
        <v>144</v>
      </c>
      <c r="E94" s="129" t="s">
        <v>1508</v>
      </c>
      <c r="F94" s="130" t="s">
        <v>1509</v>
      </c>
      <c r="G94" s="131" t="s">
        <v>1489</v>
      </c>
      <c r="H94" s="132">
        <v>1</v>
      </c>
      <c r="I94" s="133"/>
      <c r="J94" s="134">
        <f>ROUND(I94*H94,2)</f>
        <v>0</v>
      </c>
      <c r="K94" s="130" t="s">
        <v>148</v>
      </c>
      <c r="L94" s="33"/>
      <c r="M94" s="135" t="s">
        <v>19</v>
      </c>
      <c r="N94" s="136" t="s">
        <v>43</v>
      </c>
      <c r="P94" s="137">
        <f>O94*H94</f>
        <v>0</v>
      </c>
      <c r="Q94" s="137">
        <v>0</v>
      </c>
      <c r="R94" s="137">
        <f>Q94*H94</f>
        <v>0</v>
      </c>
      <c r="S94" s="137">
        <v>0</v>
      </c>
      <c r="T94" s="138">
        <f>S94*H94</f>
        <v>0</v>
      </c>
      <c r="AR94" s="139" t="s">
        <v>1490</v>
      </c>
      <c r="AT94" s="139" t="s">
        <v>144</v>
      </c>
      <c r="AU94" s="139" t="s">
        <v>80</v>
      </c>
      <c r="AY94" s="18" t="s">
        <v>141</v>
      </c>
      <c r="BE94" s="140">
        <f>IF(N94="základní",J94,0)</f>
        <v>0</v>
      </c>
      <c r="BF94" s="140">
        <f>IF(N94="snížená",J94,0)</f>
        <v>0</v>
      </c>
      <c r="BG94" s="140">
        <f>IF(N94="zákl. přenesená",J94,0)</f>
        <v>0</v>
      </c>
      <c r="BH94" s="140">
        <f>IF(N94="sníž. přenesená",J94,0)</f>
        <v>0</v>
      </c>
      <c r="BI94" s="140">
        <f>IF(N94="nulová",J94,0)</f>
        <v>0</v>
      </c>
      <c r="BJ94" s="18" t="s">
        <v>80</v>
      </c>
      <c r="BK94" s="140">
        <f>ROUND(I94*H94,2)</f>
        <v>0</v>
      </c>
      <c r="BL94" s="18" t="s">
        <v>1490</v>
      </c>
      <c r="BM94" s="139" t="s">
        <v>1510</v>
      </c>
    </row>
    <row r="95" spans="2:47" s="1" customFormat="1" ht="10.2">
      <c r="B95" s="33"/>
      <c r="D95" s="141" t="s">
        <v>151</v>
      </c>
      <c r="F95" s="142" t="s">
        <v>1509</v>
      </c>
      <c r="I95" s="143"/>
      <c r="L95" s="33"/>
      <c r="M95" s="144"/>
      <c r="T95" s="54"/>
      <c r="AT95" s="18" t="s">
        <v>151</v>
      </c>
      <c r="AU95" s="18" t="s">
        <v>80</v>
      </c>
    </row>
    <row r="96" spans="2:47" s="1" customFormat="1" ht="10.2">
      <c r="B96" s="33"/>
      <c r="D96" s="145" t="s">
        <v>153</v>
      </c>
      <c r="F96" s="146" t="s">
        <v>1511</v>
      </c>
      <c r="I96" s="143"/>
      <c r="L96" s="33"/>
      <c r="M96" s="187"/>
      <c r="N96" s="188"/>
      <c r="O96" s="188"/>
      <c r="P96" s="188"/>
      <c r="Q96" s="188"/>
      <c r="R96" s="188"/>
      <c r="S96" s="188"/>
      <c r="T96" s="189"/>
      <c r="AT96" s="18" t="s">
        <v>153</v>
      </c>
      <c r="AU96" s="18" t="s">
        <v>80</v>
      </c>
    </row>
    <row r="97" spans="2:12" s="1" customFormat="1" ht="6.9" customHeight="1">
      <c r="B97" s="42"/>
      <c r="C97" s="43"/>
      <c r="D97" s="43"/>
      <c r="E97" s="43"/>
      <c r="F97" s="43"/>
      <c r="G97" s="43"/>
      <c r="H97" s="43"/>
      <c r="I97" s="43"/>
      <c r="J97" s="43"/>
      <c r="K97" s="43"/>
      <c r="L97" s="33"/>
    </row>
  </sheetData>
  <sheetProtection algorithmName="SHA-512" hashValue="mFBvNqql/csJOqnw+rJnSC0McOXSRIkgC+8wSt81OJu/RvNqOfT+56gCgxTmlYpGv14CrPudY2Z6B08VKm1DXQ==" saltValue="IpBtkkDJHEjxPXLuE8rMp9TIknA6wf7UHqROIWZInyajXesoHpM/rIY0rr4mdRoYv3EOyRO1M6ZRsU0PZiSM2g==" spinCount="100000" sheet="1" objects="1" scenarios="1" formatColumns="0" formatRows="0" autoFilter="0"/>
  <autoFilter ref="C79:K96"/>
  <mergeCells count="9">
    <mergeCell ref="E50:H50"/>
    <mergeCell ref="E70:H70"/>
    <mergeCell ref="E72:H72"/>
    <mergeCell ref="L2:V2"/>
    <mergeCell ref="E7:H7"/>
    <mergeCell ref="E9:H9"/>
    <mergeCell ref="E18:H18"/>
    <mergeCell ref="E27:H27"/>
    <mergeCell ref="E48:H48"/>
  </mergeCells>
  <hyperlinks>
    <hyperlink ref="F96" r:id="rId1" display="https://podminky.urs.cz/item/CS_URS_2024_01/071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219"/>
  <sheetViews>
    <sheetView showGridLines="0" zoomScale="110" zoomScaleNormal="110" workbookViewId="0" topLeftCell="A4"/>
  </sheetViews>
  <sheetFormatPr defaultColWidth="9.140625" defaultRowHeight="12"/>
  <cols>
    <col min="1" max="1" width="8.28125" style="190" customWidth="1"/>
    <col min="2" max="2" width="1.7109375" style="190" customWidth="1"/>
    <col min="3" max="4" width="5.00390625" style="190" customWidth="1"/>
    <col min="5" max="5" width="11.7109375" style="190" customWidth="1"/>
    <col min="6" max="6" width="9.140625" style="190" customWidth="1"/>
    <col min="7" max="7" width="5.00390625" style="190" customWidth="1"/>
    <col min="8" max="8" width="77.8515625" style="190" customWidth="1"/>
    <col min="9" max="10" width="20.00390625" style="190" customWidth="1"/>
    <col min="11" max="11" width="1.7109375" style="190" customWidth="1"/>
  </cols>
  <sheetData>
    <row r="1" ht="37.5" customHeight="1"/>
    <row r="2" spans="2:11" ht="7.5" customHeight="1">
      <c r="B2" s="191"/>
      <c r="C2" s="192"/>
      <c r="D2" s="192"/>
      <c r="E2" s="192"/>
      <c r="F2" s="192"/>
      <c r="G2" s="192"/>
      <c r="H2" s="192"/>
      <c r="I2" s="192"/>
      <c r="J2" s="192"/>
      <c r="K2" s="193"/>
    </row>
    <row r="3" spans="2:11" s="16" customFormat="1" ht="45" customHeight="1">
      <c r="B3" s="194"/>
      <c r="C3" s="318" t="s">
        <v>1512</v>
      </c>
      <c r="D3" s="318"/>
      <c r="E3" s="318"/>
      <c r="F3" s="318"/>
      <c r="G3" s="318"/>
      <c r="H3" s="318"/>
      <c r="I3" s="318"/>
      <c r="J3" s="318"/>
      <c r="K3" s="195"/>
    </row>
    <row r="4" spans="2:11" ht="25.5" customHeight="1">
      <c r="B4" s="196"/>
      <c r="C4" s="317" t="s">
        <v>1513</v>
      </c>
      <c r="D4" s="317"/>
      <c r="E4" s="317"/>
      <c r="F4" s="317"/>
      <c r="G4" s="317"/>
      <c r="H4" s="317"/>
      <c r="I4" s="317"/>
      <c r="J4" s="317"/>
      <c r="K4" s="197"/>
    </row>
    <row r="5" spans="2:11" ht="5.25" customHeight="1">
      <c r="B5" s="196"/>
      <c r="C5" s="198"/>
      <c r="D5" s="198"/>
      <c r="E5" s="198"/>
      <c r="F5" s="198"/>
      <c r="G5" s="198"/>
      <c r="H5" s="198"/>
      <c r="I5" s="198"/>
      <c r="J5" s="198"/>
      <c r="K5" s="197"/>
    </row>
    <row r="6" spans="2:11" ht="15" customHeight="1">
      <c r="B6" s="196"/>
      <c r="C6" s="316" t="s">
        <v>1514</v>
      </c>
      <c r="D6" s="316"/>
      <c r="E6" s="316"/>
      <c r="F6" s="316"/>
      <c r="G6" s="316"/>
      <c r="H6" s="316"/>
      <c r="I6" s="316"/>
      <c r="J6" s="316"/>
      <c r="K6" s="197"/>
    </row>
    <row r="7" spans="2:11" ht="15" customHeight="1">
      <c r="B7" s="200"/>
      <c r="C7" s="316" t="s">
        <v>1515</v>
      </c>
      <c r="D7" s="316"/>
      <c r="E7" s="316"/>
      <c r="F7" s="316"/>
      <c r="G7" s="316"/>
      <c r="H7" s="316"/>
      <c r="I7" s="316"/>
      <c r="J7" s="316"/>
      <c r="K7" s="197"/>
    </row>
    <row r="8" spans="2:11" ht="12.75" customHeight="1">
      <c r="B8" s="200"/>
      <c r="C8" s="199"/>
      <c r="D8" s="199"/>
      <c r="E8" s="199"/>
      <c r="F8" s="199"/>
      <c r="G8" s="199"/>
      <c r="H8" s="199"/>
      <c r="I8" s="199"/>
      <c r="J8" s="199"/>
      <c r="K8" s="197"/>
    </row>
    <row r="9" spans="2:11" ht="15" customHeight="1">
      <c r="B9" s="200"/>
      <c r="C9" s="316" t="s">
        <v>1516</v>
      </c>
      <c r="D9" s="316"/>
      <c r="E9" s="316"/>
      <c r="F9" s="316"/>
      <c r="G9" s="316"/>
      <c r="H9" s="316"/>
      <c r="I9" s="316"/>
      <c r="J9" s="316"/>
      <c r="K9" s="197"/>
    </row>
    <row r="10" spans="2:11" ht="15" customHeight="1">
      <c r="B10" s="200"/>
      <c r="C10" s="199"/>
      <c r="D10" s="316" t="s">
        <v>1517</v>
      </c>
      <c r="E10" s="316"/>
      <c r="F10" s="316"/>
      <c r="G10" s="316"/>
      <c r="H10" s="316"/>
      <c r="I10" s="316"/>
      <c r="J10" s="316"/>
      <c r="K10" s="197"/>
    </row>
    <row r="11" spans="2:11" ht="15" customHeight="1">
      <c r="B11" s="200"/>
      <c r="C11" s="201"/>
      <c r="D11" s="316" t="s">
        <v>1518</v>
      </c>
      <c r="E11" s="316"/>
      <c r="F11" s="316"/>
      <c r="G11" s="316"/>
      <c r="H11" s="316"/>
      <c r="I11" s="316"/>
      <c r="J11" s="316"/>
      <c r="K11" s="197"/>
    </row>
    <row r="12" spans="2:11" ht="15" customHeight="1">
      <c r="B12" s="200"/>
      <c r="C12" s="201"/>
      <c r="D12" s="199"/>
      <c r="E12" s="199"/>
      <c r="F12" s="199"/>
      <c r="G12" s="199"/>
      <c r="H12" s="199"/>
      <c r="I12" s="199"/>
      <c r="J12" s="199"/>
      <c r="K12" s="197"/>
    </row>
    <row r="13" spans="2:11" ht="15" customHeight="1">
      <c r="B13" s="200"/>
      <c r="C13" s="201"/>
      <c r="D13" s="202" t="s">
        <v>1519</v>
      </c>
      <c r="E13" s="199"/>
      <c r="F13" s="199"/>
      <c r="G13" s="199"/>
      <c r="H13" s="199"/>
      <c r="I13" s="199"/>
      <c r="J13" s="199"/>
      <c r="K13" s="197"/>
    </row>
    <row r="14" spans="2:11" ht="12.75" customHeight="1">
      <c r="B14" s="200"/>
      <c r="C14" s="201"/>
      <c r="D14" s="201"/>
      <c r="E14" s="201"/>
      <c r="F14" s="201"/>
      <c r="G14" s="201"/>
      <c r="H14" s="201"/>
      <c r="I14" s="201"/>
      <c r="J14" s="201"/>
      <c r="K14" s="197"/>
    </row>
    <row r="15" spans="2:11" ht="15" customHeight="1">
      <c r="B15" s="200"/>
      <c r="C15" s="201"/>
      <c r="D15" s="316" t="s">
        <v>1520</v>
      </c>
      <c r="E15" s="316"/>
      <c r="F15" s="316"/>
      <c r="G15" s="316"/>
      <c r="H15" s="316"/>
      <c r="I15" s="316"/>
      <c r="J15" s="316"/>
      <c r="K15" s="197"/>
    </row>
    <row r="16" spans="2:11" ht="15" customHeight="1">
      <c r="B16" s="200"/>
      <c r="C16" s="201"/>
      <c r="D16" s="316" t="s">
        <v>1521</v>
      </c>
      <c r="E16" s="316"/>
      <c r="F16" s="316"/>
      <c r="G16" s="316"/>
      <c r="H16" s="316"/>
      <c r="I16" s="316"/>
      <c r="J16" s="316"/>
      <c r="K16" s="197"/>
    </row>
    <row r="17" spans="2:11" ht="15" customHeight="1">
      <c r="B17" s="200"/>
      <c r="C17" s="201"/>
      <c r="D17" s="316" t="s">
        <v>1522</v>
      </c>
      <c r="E17" s="316"/>
      <c r="F17" s="316"/>
      <c r="G17" s="316"/>
      <c r="H17" s="316"/>
      <c r="I17" s="316"/>
      <c r="J17" s="316"/>
      <c r="K17" s="197"/>
    </row>
    <row r="18" spans="2:11" ht="15" customHeight="1">
      <c r="B18" s="200"/>
      <c r="C18" s="201"/>
      <c r="D18" s="201"/>
      <c r="E18" s="203" t="s">
        <v>79</v>
      </c>
      <c r="F18" s="316" t="s">
        <v>1523</v>
      </c>
      <c r="G18" s="316"/>
      <c r="H18" s="316"/>
      <c r="I18" s="316"/>
      <c r="J18" s="316"/>
      <c r="K18" s="197"/>
    </row>
    <row r="19" spans="2:11" ht="15" customHeight="1">
      <c r="B19" s="200"/>
      <c r="C19" s="201"/>
      <c r="D19" s="201"/>
      <c r="E19" s="203" t="s">
        <v>1524</v>
      </c>
      <c r="F19" s="316" t="s">
        <v>1525</v>
      </c>
      <c r="G19" s="316"/>
      <c r="H19" s="316"/>
      <c r="I19" s="316"/>
      <c r="J19" s="316"/>
      <c r="K19" s="197"/>
    </row>
    <row r="20" spans="2:11" ht="15" customHeight="1">
      <c r="B20" s="200"/>
      <c r="C20" s="201"/>
      <c r="D20" s="201"/>
      <c r="E20" s="203" t="s">
        <v>1526</v>
      </c>
      <c r="F20" s="316" t="s">
        <v>1527</v>
      </c>
      <c r="G20" s="316"/>
      <c r="H20" s="316"/>
      <c r="I20" s="316"/>
      <c r="J20" s="316"/>
      <c r="K20" s="197"/>
    </row>
    <row r="21" spans="2:11" ht="15" customHeight="1">
      <c r="B21" s="200"/>
      <c r="C21" s="201"/>
      <c r="D21" s="201"/>
      <c r="E21" s="203" t="s">
        <v>85</v>
      </c>
      <c r="F21" s="316" t="s">
        <v>84</v>
      </c>
      <c r="G21" s="316"/>
      <c r="H21" s="316"/>
      <c r="I21" s="316"/>
      <c r="J21" s="316"/>
      <c r="K21" s="197"/>
    </row>
    <row r="22" spans="2:11" ht="15" customHeight="1">
      <c r="B22" s="200"/>
      <c r="C22" s="201"/>
      <c r="D22" s="201"/>
      <c r="E22" s="203" t="s">
        <v>1528</v>
      </c>
      <c r="F22" s="316" t="s">
        <v>1529</v>
      </c>
      <c r="G22" s="316"/>
      <c r="H22" s="316"/>
      <c r="I22" s="316"/>
      <c r="J22" s="316"/>
      <c r="K22" s="197"/>
    </row>
    <row r="23" spans="2:11" ht="15" customHeight="1">
      <c r="B23" s="200"/>
      <c r="C23" s="201"/>
      <c r="D23" s="201"/>
      <c r="E23" s="203" t="s">
        <v>1530</v>
      </c>
      <c r="F23" s="316" t="s">
        <v>1531</v>
      </c>
      <c r="G23" s="316"/>
      <c r="H23" s="316"/>
      <c r="I23" s="316"/>
      <c r="J23" s="316"/>
      <c r="K23" s="197"/>
    </row>
    <row r="24" spans="2:11" ht="12.75" customHeight="1">
      <c r="B24" s="200"/>
      <c r="C24" s="201"/>
      <c r="D24" s="201"/>
      <c r="E24" s="201"/>
      <c r="F24" s="201"/>
      <c r="G24" s="201"/>
      <c r="H24" s="201"/>
      <c r="I24" s="201"/>
      <c r="J24" s="201"/>
      <c r="K24" s="197"/>
    </row>
    <row r="25" spans="2:11" ht="15" customHeight="1">
      <c r="B25" s="200"/>
      <c r="C25" s="316" t="s">
        <v>1532</v>
      </c>
      <c r="D25" s="316"/>
      <c r="E25" s="316"/>
      <c r="F25" s="316"/>
      <c r="G25" s="316"/>
      <c r="H25" s="316"/>
      <c r="I25" s="316"/>
      <c r="J25" s="316"/>
      <c r="K25" s="197"/>
    </row>
    <row r="26" spans="2:11" ht="15" customHeight="1">
      <c r="B26" s="200"/>
      <c r="C26" s="316" t="s">
        <v>1533</v>
      </c>
      <c r="D26" s="316"/>
      <c r="E26" s="316"/>
      <c r="F26" s="316"/>
      <c r="G26" s="316"/>
      <c r="H26" s="316"/>
      <c r="I26" s="316"/>
      <c r="J26" s="316"/>
      <c r="K26" s="197"/>
    </row>
    <row r="27" spans="2:11" ht="15" customHeight="1">
      <c r="B27" s="200"/>
      <c r="C27" s="199"/>
      <c r="D27" s="316" t="s">
        <v>1534</v>
      </c>
      <c r="E27" s="316"/>
      <c r="F27" s="316"/>
      <c r="G27" s="316"/>
      <c r="H27" s="316"/>
      <c r="I27" s="316"/>
      <c r="J27" s="316"/>
      <c r="K27" s="197"/>
    </row>
    <row r="28" spans="2:11" ht="15" customHeight="1">
      <c r="B28" s="200"/>
      <c r="C28" s="201"/>
      <c r="D28" s="316" t="s">
        <v>1535</v>
      </c>
      <c r="E28" s="316"/>
      <c r="F28" s="316"/>
      <c r="G28" s="316"/>
      <c r="H28" s="316"/>
      <c r="I28" s="316"/>
      <c r="J28" s="316"/>
      <c r="K28" s="197"/>
    </row>
    <row r="29" spans="2:11" ht="12.75" customHeight="1">
      <c r="B29" s="200"/>
      <c r="C29" s="201"/>
      <c r="D29" s="201"/>
      <c r="E29" s="201"/>
      <c r="F29" s="201"/>
      <c r="G29" s="201"/>
      <c r="H29" s="201"/>
      <c r="I29" s="201"/>
      <c r="J29" s="201"/>
      <c r="K29" s="197"/>
    </row>
    <row r="30" spans="2:11" ht="15" customHeight="1">
      <c r="B30" s="200"/>
      <c r="C30" s="201"/>
      <c r="D30" s="316" t="s">
        <v>1536</v>
      </c>
      <c r="E30" s="316"/>
      <c r="F30" s="316"/>
      <c r="G30" s="316"/>
      <c r="H30" s="316"/>
      <c r="I30" s="316"/>
      <c r="J30" s="316"/>
      <c r="K30" s="197"/>
    </row>
    <row r="31" spans="2:11" ht="15" customHeight="1">
      <c r="B31" s="200"/>
      <c r="C31" s="201"/>
      <c r="D31" s="316" t="s">
        <v>1537</v>
      </c>
      <c r="E31" s="316"/>
      <c r="F31" s="316"/>
      <c r="G31" s="316"/>
      <c r="H31" s="316"/>
      <c r="I31" s="316"/>
      <c r="J31" s="316"/>
      <c r="K31" s="197"/>
    </row>
    <row r="32" spans="2:11" ht="12.75" customHeight="1">
      <c r="B32" s="200"/>
      <c r="C32" s="201"/>
      <c r="D32" s="201"/>
      <c r="E32" s="201"/>
      <c r="F32" s="201"/>
      <c r="G32" s="201"/>
      <c r="H32" s="201"/>
      <c r="I32" s="201"/>
      <c r="J32" s="201"/>
      <c r="K32" s="197"/>
    </row>
    <row r="33" spans="2:11" ht="15" customHeight="1">
      <c r="B33" s="200"/>
      <c r="C33" s="201"/>
      <c r="D33" s="316" t="s">
        <v>1538</v>
      </c>
      <c r="E33" s="316"/>
      <c r="F33" s="316"/>
      <c r="G33" s="316"/>
      <c r="H33" s="316"/>
      <c r="I33" s="316"/>
      <c r="J33" s="316"/>
      <c r="K33" s="197"/>
    </row>
    <row r="34" spans="2:11" ht="15" customHeight="1">
      <c r="B34" s="200"/>
      <c r="C34" s="201"/>
      <c r="D34" s="316" t="s">
        <v>1539</v>
      </c>
      <c r="E34" s="316"/>
      <c r="F34" s="316"/>
      <c r="G34" s="316"/>
      <c r="H34" s="316"/>
      <c r="I34" s="316"/>
      <c r="J34" s="316"/>
      <c r="K34" s="197"/>
    </row>
    <row r="35" spans="2:11" ht="15" customHeight="1">
      <c r="B35" s="200"/>
      <c r="C35" s="201"/>
      <c r="D35" s="316" t="s">
        <v>1540</v>
      </c>
      <c r="E35" s="316"/>
      <c r="F35" s="316"/>
      <c r="G35" s="316"/>
      <c r="H35" s="316"/>
      <c r="I35" s="316"/>
      <c r="J35" s="316"/>
      <c r="K35" s="197"/>
    </row>
    <row r="36" spans="2:11" ht="15" customHeight="1">
      <c r="B36" s="200"/>
      <c r="C36" s="201"/>
      <c r="D36" s="199"/>
      <c r="E36" s="202" t="s">
        <v>127</v>
      </c>
      <c r="F36" s="199"/>
      <c r="G36" s="316" t="s">
        <v>1541</v>
      </c>
      <c r="H36" s="316"/>
      <c r="I36" s="316"/>
      <c r="J36" s="316"/>
      <c r="K36" s="197"/>
    </row>
    <row r="37" spans="2:11" ht="30.75" customHeight="1">
      <c r="B37" s="200"/>
      <c r="C37" s="201"/>
      <c r="D37" s="199"/>
      <c r="E37" s="202" t="s">
        <v>1542</v>
      </c>
      <c r="F37" s="199"/>
      <c r="G37" s="316" t="s">
        <v>1543</v>
      </c>
      <c r="H37" s="316"/>
      <c r="I37" s="316"/>
      <c r="J37" s="316"/>
      <c r="K37" s="197"/>
    </row>
    <row r="38" spans="2:11" ht="15" customHeight="1">
      <c r="B38" s="200"/>
      <c r="C38" s="201"/>
      <c r="D38" s="199"/>
      <c r="E38" s="202" t="s">
        <v>53</v>
      </c>
      <c r="F38" s="199"/>
      <c r="G38" s="316" t="s">
        <v>1544</v>
      </c>
      <c r="H38" s="316"/>
      <c r="I38" s="316"/>
      <c r="J38" s="316"/>
      <c r="K38" s="197"/>
    </row>
    <row r="39" spans="2:11" ht="15" customHeight="1">
      <c r="B39" s="200"/>
      <c r="C39" s="201"/>
      <c r="D39" s="199"/>
      <c r="E39" s="202" t="s">
        <v>54</v>
      </c>
      <c r="F39" s="199"/>
      <c r="G39" s="316" t="s">
        <v>1545</v>
      </c>
      <c r="H39" s="316"/>
      <c r="I39" s="316"/>
      <c r="J39" s="316"/>
      <c r="K39" s="197"/>
    </row>
    <row r="40" spans="2:11" ht="15" customHeight="1">
      <c r="B40" s="200"/>
      <c r="C40" s="201"/>
      <c r="D40" s="199"/>
      <c r="E40" s="202" t="s">
        <v>128</v>
      </c>
      <c r="F40" s="199"/>
      <c r="G40" s="316" t="s">
        <v>1546</v>
      </c>
      <c r="H40" s="316"/>
      <c r="I40" s="316"/>
      <c r="J40" s="316"/>
      <c r="K40" s="197"/>
    </row>
    <row r="41" spans="2:11" ht="15" customHeight="1">
      <c r="B41" s="200"/>
      <c r="C41" s="201"/>
      <c r="D41" s="199"/>
      <c r="E41" s="202" t="s">
        <v>129</v>
      </c>
      <c r="F41" s="199"/>
      <c r="G41" s="316" t="s">
        <v>1547</v>
      </c>
      <c r="H41" s="316"/>
      <c r="I41" s="316"/>
      <c r="J41" s="316"/>
      <c r="K41" s="197"/>
    </row>
    <row r="42" spans="2:11" ht="15" customHeight="1">
      <c r="B42" s="200"/>
      <c r="C42" s="201"/>
      <c r="D42" s="199"/>
      <c r="E42" s="202" t="s">
        <v>1548</v>
      </c>
      <c r="F42" s="199"/>
      <c r="G42" s="316" t="s">
        <v>1549</v>
      </c>
      <c r="H42" s="316"/>
      <c r="I42" s="316"/>
      <c r="J42" s="316"/>
      <c r="K42" s="197"/>
    </row>
    <row r="43" spans="2:11" ht="15" customHeight="1">
      <c r="B43" s="200"/>
      <c r="C43" s="201"/>
      <c r="D43" s="199"/>
      <c r="E43" s="202"/>
      <c r="F43" s="199"/>
      <c r="G43" s="316" t="s">
        <v>1550</v>
      </c>
      <c r="H43" s="316"/>
      <c r="I43" s="316"/>
      <c r="J43" s="316"/>
      <c r="K43" s="197"/>
    </row>
    <row r="44" spans="2:11" ht="15" customHeight="1">
      <c r="B44" s="200"/>
      <c r="C44" s="201"/>
      <c r="D44" s="199"/>
      <c r="E44" s="202" t="s">
        <v>1551</v>
      </c>
      <c r="F44" s="199"/>
      <c r="G44" s="316" t="s">
        <v>1552</v>
      </c>
      <c r="H44" s="316"/>
      <c r="I44" s="316"/>
      <c r="J44" s="316"/>
      <c r="K44" s="197"/>
    </row>
    <row r="45" spans="2:11" ht="15" customHeight="1">
      <c r="B45" s="200"/>
      <c r="C45" s="201"/>
      <c r="D45" s="199"/>
      <c r="E45" s="202" t="s">
        <v>131</v>
      </c>
      <c r="F45" s="199"/>
      <c r="G45" s="316" t="s">
        <v>1553</v>
      </c>
      <c r="H45" s="316"/>
      <c r="I45" s="316"/>
      <c r="J45" s="316"/>
      <c r="K45" s="197"/>
    </row>
    <row r="46" spans="2:11" ht="12.75" customHeight="1">
      <c r="B46" s="200"/>
      <c r="C46" s="201"/>
      <c r="D46" s="199"/>
      <c r="E46" s="199"/>
      <c r="F46" s="199"/>
      <c r="G46" s="199"/>
      <c r="H46" s="199"/>
      <c r="I46" s="199"/>
      <c r="J46" s="199"/>
      <c r="K46" s="197"/>
    </row>
    <row r="47" spans="2:11" ht="15" customHeight="1">
      <c r="B47" s="200"/>
      <c r="C47" s="201"/>
      <c r="D47" s="316" t="s">
        <v>1554</v>
      </c>
      <c r="E47" s="316"/>
      <c r="F47" s="316"/>
      <c r="G47" s="316"/>
      <c r="H47" s="316"/>
      <c r="I47" s="316"/>
      <c r="J47" s="316"/>
      <c r="K47" s="197"/>
    </row>
    <row r="48" spans="2:11" ht="15" customHeight="1">
      <c r="B48" s="200"/>
      <c r="C48" s="201"/>
      <c r="D48" s="201"/>
      <c r="E48" s="316" t="s">
        <v>1555</v>
      </c>
      <c r="F48" s="316"/>
      <c r="G48" s="316"/>
      <c r="H48" s="316"/>
      <c r="I48" s="316"/>
      <c r="J48" s="316"/>
      <c r="K48" s="197"/>
    </row>
    <row r="49" spans="2:11" ht="15" customHeight="1">
      <c r="B49" s="200"/>
      <c r="C49" s="201"/>
      <c r="D49" s="201"/>
      <c r="E49" s="316" t="s">
        <v>1556</v>
      </c>
      <c r="F49" s="316"/>
      <c r="G49" s="316"/>
      <c r="H49" s="316"/>
      <c r="I49" s="316"/>
      <c r="J49" s="316"/>
      <c r="K49" s="197"/>
    </row>
    <row r="50" spans="2:11" ht="15" customHeight="1">
      <c r="B50" s="200"/>
      <c r="C50" s="201"/>
      <c r="D50" s="201"/>
      <c r="E50" s="316" t="s">
        <v>1557</v>
      </c>
      <c r="F50" s="316"/>
      <c r="G50" s="316"/>
      <c r="H50" s="316"/>
      <c r="I50" s="316"/>
      <c r="J50" s="316"/>
      <c r="K50" s="197"/>
    </row>
    <row r="51" spans="2:11" ht="15" customHeight="1">
      <c r="B51" s="200"/>
      <c r="C51" s="201"/>
      <c r="D51" s="316" t="s">
        <v>1558</v>
      </c>
      <c r="E51" s="316"/>
      <c r="F51" s="316"/>
      <c r="G51" s="316"/>
      <c r="H51" s="316"/>
      <c r="I51" s="316"/>
      <c r="J51" s="316"/>
      <c r="K51" s="197"/>
    </row>
    <row r="52" spans="2:11" ht="25.5" customHeight="1">
      <c r="B52" s="196"/>
      <c r="C52" s="317" t="s">
        <v>1559</v>
      </c>
      <c r="D52" s="317"/>
      <c r="E52" s="317"/>
      <c r="F52" s="317"/>
      <c r="G52" s="317"/>
      <c r="H52" s="317"/>
      <c r="I52" s="317"/>
      <c r="J52" s="317"/>
      <c r="K52" s="197"/>
    </row>
    <row r="53" spans="2:11" ht="5.25" customHeight="1">
      <c r="B53" s="196"/>
      <c r="C53" s="198"/>
      <c r="D53" s="198"/>
      <c r="E53" s="198"/>
      <c r="F53" s="198"/>
      <c r="G53" s="198"/>
      <c r="H53" s="198"/>
      <c r="I53" s="198"/>
      <c r="J53" s="198"/>
      <c r="K53" s="197"/>
    </row>
    <row r="54" spans="2:11" ht="15" customHeight="1">
      <c r="B54" s="196"/>
      <c r="C54" s="316" t="s">
        <v>1560</v>
      </c>
      <c r="D54" s="316"/>
      <c r="E54" s="316"/>
      <c r="F54" s="316"/>
      <c r="G54" s="316"/>
      <c r="H54" s="316"/>
      <c r="I54" s="316"/>
      <c r="J54" s="316"/>
      <c r="K54" s="197"/>
    </row>
    <row r="55" spans="2:11" ht="15" customHeight="1">
      <c r="B55" s="196"/>
      <c r="C55" s="316" t="s">
        <v>1561</v>
      </c>
      <c r="D55" s="316"/>
      <c r="E55" s="316"/>
      <c r="F55" s="316"/>
      <c r="G55" s="316"/>
      <c r="H55" s="316"/>
      <c r="I55" s="316"/>
      <c r="J55" s="316"/>
      <c r="K55" s="197"/>
    </row>
    <row r="56" spans="2:11" ht="12.75" customHeight="1">
      <c r="B56" s="196"/>
      <c r="C56" s="199"/>
      <c r="D56" s="199"/>
      <c r="E56" s="199"/>
      <c r="F56" s="199"/>
      <c r="G56" s="199"/>
      <c r="H56" s="199"/>
      <c r="I56" s="199"/>
      <c r="J56" s="199"/>
      <c r="K56" s="197"/>
    </row>
    <row r="57" spans="2:11" ht="15" customHeight="1">
      <c r="B57" s="196"/>
      <c r="C57" s="316" t="s">
        <v>1562</v>
      </c>
      <c r="D57" s="316"/>
      <c r="E57" s="316"/>
      <c r="F57" s="316"/>
      <c r="G57" s="316"/>
      <c r="H57" s="316"/>
      <c r="I57" s="316"/>
      <c r="J57" s="316"/>
      <c r="K57" s="197"/>
    </row>
    <row r="58" spans="2:11" ht="15" customHeight="1">
      <c r="B58" s="196"/>
      <c r="C58" s="201"/>
      <c r="D58" s="316" t="s">
        <v>1563</v>
      </c>
      <c r="E58" s="316"/>
      <c r="F58" s="316"/>
      <c r="G58" s="316"/>
      <c r="H58" s="316"/>
      <c r="I58" s="316"/>
      <c r="J58" s="316"/>
      <c r="K58" s="197"/>
    </row>
    <row r="59" spans="2:11" ht="15" customHeight="1">
      <c r="B59" s="196"/>
      <c r="C59" s="201"/>
      <c r="D59" s="316" t="s">
        <v>1564</v>
      </c>
      <c r="E59" s="316"/>
      <c r="F59" s="316"/>
      <c r="G59" s="316"/>
      <c r="H59" s="316"/>
      <c r="I59" s="316"/>
      <c r="J59" s="316"/>
      <c r="K59" s="197"/>
    </row>
    <row r="60" spans="2:11" ht="15" customHeight="1">
      <c r="B60" s="196"/>
      <c r="C60" s="201"/>
      <c r="D60" s="316" t="s">
        <v>1565</v>
      </c>
      <c r="E60" s="316"/>
      <c r="F60" s="316"/>
      <c r="G60" s="316"/>
      <c r="H60" s="316"/>
      <c r="I60" s="316"/>
      <c r="J60" s="316"/>
      <c r="K60" s="197"/>
    </row>
    <row r="61" spans="2:11" ht="15" customHeight="1">
      <c r="B61" s="196"/>
      <c r="C61" s="201"/>
      <c r="D61" s="316" t="s">
        <v>1566</v>
      </c>
      <c r="E61" s="316"/>
      <c r="F61" s="316"/>
      <c r="G61" s="316"/>
      <c r="H61" s="316"/>
      <c r="I61" s="316"/>
      <c r="J61" s="316"/>
      <c r="K61" s="197"/>
    </row>
    <row r="62" spans="2:11" ht="15" customHeight="1">
      <c r="B62" s="196"/>
      <c r="C62" s="201"/>
      <c r="D62" s="319" t="s">
        <v>1567</v>
      </c>
      <c r="E62" s="319"/>
      <c r="F62" s="319"/>
      <c r="G62" s="319"/>
      <c r="H62" s="319"/>
      <c r="I62" s="319"/>
      <c r="J62" s="319"/>
      <c r="K62" s="197"/>
    </row>
    <row r="63" spans="2:11" ht="15" customHeight="1">
      <c r="B63" s="196"/>
      <c r="C63" s="201"/>
      <c r="D63" s="316" t="s">
        <v>1568</v>
      </c>
      <c r="E63" s="316"/>
      <c r="F63" s="316"/>
      <c r="G63" s="316"/>
      <c r="H63" s="316"/>
      <c r="I63" s="316"/>
      <c r="J63" s="316"/>
      <c r="K63" s="197"/>
    </row>
    <row r="64" spans="2:11" ht="12.75" customHeight="1">
      <c r="B64" s="196"/>
      <c r="C64" s="201"/>
      <c r="D64" s="201"/>
      <c r="E64" s="204"/>
      <c r="F64" s="201"/>
      <c r="G64" s="201"/>
      <c r="H64" s="201"/>
      <c r="I64" s="201"/>
      <c r="J64" s="201"/>
      <c r="K64" s="197"/>
    </row>
    <row r="65" spans="2:11" ht="15" customHeight="1">
      <c r="B65" s="196"/>
      <c r="C65" s="201"/>
      <c r="D65" s="316" t="s">
        <v>1569</v>
      </c>
      <c r="E65" s="316"/>
      <c r="F65" s="316"/>
      <c r="G65" s="316"/>
      <c r="H65" s="316"/>
      <c r="I65" s="316"/>
      <c r="J65" s="316"/>
      <c r="K65" s="197"/>
    </row>
    <row r="66" spans="2:11" ht="15" customHeight="1">
      <c r="B66" s="196"/>
      <c r="C66" s="201"/>
      <c r="D66" s="319" t="s">
        <v>1570</v>
      </c>
      <c r="E66" s="319"/>
      <c r="F66" s="319"/>
      <c r="G66" s="319"/>
      <c r="H66" s="319"/>
      <c r="I66" s="319"/>
      <c r="J66" s="319"/>
      <c r="K66" s="197"/>
    </row>
    <row r="67" spans="2:11" ht="15" customHeight="1">
      <c r="B67" s="196"/>
      <c r="C67" s="201"/>
      <c r="D67" s="316" t="s">
        <v>1571</v>
      </c>
      <c r="E67" s="316"/>
      <c r="F67" s="316"/>
      <c r="G67" s="316"/>
      <c r="H67" s="316"/>
      <c r="I67" s="316"/>
      <c r="J67" s="316"/>
      <c r="K67" s="197"/>
    </row>
    <row r="68" spans="2:11" ht="15" customHeight="1">
      <c r="B68" s="196"/>
      <c r="C68" s="201"/>
      <c r="D68" s="316" t="s">
        <v>1572</v>
      </c>
      <c r="E68" s="316"/>
      <c r="F68" s="316"/>
      <c r="G68" s="316"/>
      <c r="H68" s="316"/>
      <c r="I68" s="316"/>
      <c r="J68" s="316"/>
      <c r="K68" s="197"/>
    </row>
    <row r="69" spans="2:11" ht="15" customHeight="1">
      <c r="B69" s="196"/>
      <c r="C69" s="201"/>
      <c r="D69" s="316" t="s">
        <v>1573</v>
      </c>
      <c r="E69" s="316"/>
      <c r="F69" s="316"/>
      <c r="G69" s="316"/>
      <c r="H69" s="316"/>
      <c r="I69" s="316"/>
      <c r="J69" s="316"/>
      <c r="K69" s="197"/>
    </row>
    <row r="70" spans="2:11" ht="15" customHeight="1">
      <c r="B70" s="196"/>
      <c r="C70" s="201"/>
      <c r="D70" s="316" t="s">
        <v>1574</v>
      </c>
      <c r="E70" s="316"/>
      <c r="F70" s="316"/>
      <c r="G70" s="316"/>
      <c r="H70" s="316"/>
      <c r="I70" s="316"/>
      <c r="J70" s="316"/>
      <c r="K70" s="197"/>
    </row>
    <row r="71" spans="2:11" ht="12.75" customHeight="1">
      <c r="B71" s="205"/>
      <c r="C71" s="206"/>
      <c r="D71" s="206"/>
      <c r="E71" s="206"/>
      <c r="F71" s="206"/>
      <c r="G71" s="206"/>
      <c r="H71" s="206"/>
      <c r="I71" s="206"/>
      <c r="J71" s="206"/>
      <c r="K71" s="207"/>
    </row>
    <row r="72" spans="2:11" ht="18.75" customHeight="1">
      <c r="B72" s="208"/>
      <c r="C72" s="208"/>
      <c r="D72" s="208"/>
      <c r="E72" s="208"/>
      <c r="F72" s="208"/>
      <c r="G72" s="208"/>
      <c r="H72" s="208"/>
      <c r="I72" s="208"/>
      <c r="J72" s="208"/>
      <c r="K72" s="209"/>
    </row>
    <row r="73" spans="2:11" ht="18.75" customHeight="1">
      <c r="B73" s="209"/>
      <c r="C73" s="209"/>
      <c r="D73" s="209"/>
      <c r="E73" s="209"/>
      <c r="F73" s="209"/>
      <c r="G73" s="209"/>
      <c r="H73" s="209"/>
      <c r="I73" s="209"/>
      <c r="J73" s="209"/>
      <c r="K73" s="209"/>
    </row>
    <row r="74" spans="2:11" ht="7.5" customHeight="1">
      <c r="B74" s="210"/>
      <c r="C74" s="211"/>
      <c r="D74" s="211"/>
      <c r="E74" s="211"/>
      <c r="F74" s="211"/>
      <c r="G74" s="211"/>
      <c r="H74" s="211"/>
      <c r="I74" s="211"/>
      <c r="J74" s="211"/>
      <c r="K74" s="212"/>
    </row>
    <row r="75" spans="2:11" ht="45" customHeight="1">
      <c r="B75" s="213"/>
      <c r="C75" s="320" t="s">
        <v>1575</v>
      </c>
      <c r="D75" s="320"/>
      <c r="E75" s="320"/>
      <c r="F75" s="320"/>
      <c r="G75" s="320"/>
      <c r="H75" s="320"/>
      <c r="I75" s="320"/>
      <c r="J75" s="320"/>
      <c r="K75" s="214"/>
    </row>
    <row r="76" spans="2:11" ht="17.25" customHeight="1">
      <c r="B76" s="213"/>
      <c r="C76" s="215" t="s">
        <v>1576</v>
      </c>
      <c r="D76" s="215"/>
      <c r="E76" s="215"/>
      <c r="F76" s="215" t="s">
        <v>1577</v>
      </c>
      <c r="G76" s="216"/>
      <c r="H76" s="215" t="s">
        <v>54</v>
      </c>
      <c r="I76" s="215" t="s">
        <v>57</v>
      </c>
      <c r="J76" s="215" t="s">
        <v>1578</v>
      </c>
      <c r="K76" s="214"/>
    </row>
    <row r="77" spans="2:11" ht="17.25" customHeight="1">
      <c r="B77" s="213"/>
      <c r="C77" s="217" t="s">
        <v>1579</v>
      </c>
      <c r="D77" s="217"/>
      <c r="E77" s="217"/>
      <c r="F77" s="218" t="s">
        <v>1580</v>
      </c>
      <c r="G77" s="219"/>
      <c r="H77" s="217"/>
      <c r="I77" s="217"/>
      <c r="J77" s="217" t="s">
        <v>1581</v>
      </c>
      <c r="K77" s="214"/>
    </row>
    <row r="78" spans="2:11" ht="5.25" customHeight="1">
      <c r="B78" s="213"/>
      <c r="C78" s="220"/>
      <c r="D78" s="220"/>
      <c r="E78" s="220"/>
      <c r="F78" s="220"/>
      <c r="G78" s="221"/>
      <c r="H78" s="220"/>
      <c r="I78" s="220"/>
      <c r="J78" s="220"/>
      <c r="K78" s="214"/>
    </row>
    <row r="79" spans="2:11" ht="15" customHeight="1">
      <c r="B79" s="213"/>
      <c r="C79" s="202" t="s">
        <v>53</v>
      </c>
      <c r="D79" s="222"/>
      <c r="E79" s="222"/>
      <c r="F79" s="223" t="s">
        <v>1582</v>
      </c>
      <c r="G79" s="224"/>
      <c r="H79" s="202" t="s">
        <v>1583</v>
      </c>
      <c r="I79" s="202" t="s">
        <v>1584</v>
      </c>
      <c r="J79" s="202">
        <v>20</v>
      </c>
      <c r="K79" s="214"/>
    </row>
    <row r="80" spans="2:11" ht="15" customHeight="1">
      <c r="B80" s="213"/>
      <c r="C80" s="202" t="s">
        <v>1585</v>
      </c>
      <c r="D80" s="202"/>
      <c r="E80" s="202"/>
      <c r="F80" s="223" t="s">
        <v>1582</v>
      </c>
      <c r="G80" s="224"/>
      <c r="H80" s="202" t="s">
        <v>1586</v>
      </c>
      <c r="I80" s="202" t="s">
        <v>1584</v>
      </c>
      <c r="J80" s="202">
        <v>120</v>
      </c>
      <c r="K80" s="214"/>
    </row>
    <row r="81" spans="2:11" ht="15" customHeight="1">
      <c r="B81" s="225"/>
      <c r="C81" s="202" t="s">
        <v>1587</v>
      </c>
      <c r="D81" s="202"/>
      <c r="E81" s="202"/>
      <c r="F81" s="223" t="s">
        <v>1588</v>
      </c>
      <c r="G81" s="224"/>
      <c r="H81" s="202" t="s">
        <v>1589</v>
      </c>
      <c r="I81" s="202" t="s">
        <v>1584</v>
      </c>
      <c r="J81" s="202">
        <v>50</v>
      </c>
      <c r="K81" s="214"/>
    </row>
    <row r="82" spans="2:11" ht="15" customHeight="1">
      <c r="B82" s="225"/>
      <c r="C82" s="202" t="s">
        <v>1590</v>
      </c>
      <c r="D82" s="202"/>
      <c r="E82" s="202"/>
      <c r="F82" s="223" t="s">
        <v>1582</v>
      </c>
      <c r="G82" s="224"/>
      <c r="H82" s="202" t="s">
        <v>1591</v>
      </c>
      <c r="I82" s="202" t="s">
        <v>1592</v>
      </c>
      <c r="J82" s="202"/>
      <c r="K82" s="214"/>
    </row>
    <row r="83" spans="2:11" ht="15" customHeight="1">
      <c r="B83" s="225"/>
      <c r="C83" s="202" t="s">
        <v>1593</v>
      </c>
      <c r="D83" s="202"/>
      <c r="E83" s="202"/>
      <c r="F83" s="223" t="s">
        <v>1588</v>
      </c>
      <c r="G83" s="202"/>
      <c r="H83" s="202" t="s">
        <v>1594</v>
      </c>
      <c r="I83" s="202" t="s">
        <v>1584</v>
      </c>
      <c r="J83" s="202">
        <v>15</v>
      </c>
      <c r="K83" s="214"/>
    </row>
    <row r="84" spans="2:11" ht="15" customHeight="1">
      <c r="B84" s="225"/>
      <c r="C84" s="202" t="s">
        <v>1595</v>
      </c>
      <c r="D84" s="202"/>
      <c r="E84" s="202"/>
      <c r="F84" s="223" t="s">
        <v>1588</v>
      </c>
      <c r="G84" s="202"/>
      <c r="H84" s="202" t="s">
        <v>1596</v>
      </c>
      <c r="I84" s="202" t="s">
        <v>1584</v>
      </c>
      <c r="J84" s="202">
        <v>15</v>
      </c>
      <c r="K84" s="214"/>
    </row>
    <row r="85" spans="2:11" ht="15" customHeight="1">
      <c r="B85" s="225"/>
      <c r="C85" s="202" t="s">
        <v>1597</v>
      </c>
      <c r="D85" s="202"/>
      <c r="E85" s="202"/>
      <c r="F85" s="223" t="s">
        <v>1588</v>
      </c>
      <c r="G85" s="202"/>
      <c r="H85" s="202" t="s">
        <v>1598</v>
      </c>
      <c r="I85" s="202" t="s">
        <v>1584</v>
      </c>
      <c r="J85" s="202">
        <v>20</v>
      </c>
      <c r="K85" s="214"/>
    </row>
    <row r="86" spans="2:11" ht="15" customHeight="1">
      <c r="B86" s="225"/>
      <c r="C86" s="202" t="s">
        <v>1599</v>
      </c>
      <c r="D86" s="202"/>
      <c r="E86" s="202"/>
      <c r="F86" s="223" t="s">
        <v>1588</v>
      </c>
      <c r="G86" s="202"/>
      <c r="H86" s="202" t="s">
        <v>1600</v>
      </c>
      <c r="I86" s="202" t="s">
        <v>1584</v>
      </c>
      <c r="J86" s="202">
        <v>20</v>
      </c>
      <c r="K86" s="214"/>
    </row>
    <row r="87" spans="2:11" ht="15" customHeight="1">
      <c r="B87" s="225"/>
      <c r="C87" s="202" t="s">
        <v>1601</v>
      </c>
      <c r="D87" s="202"/>
      <c r="E87" s="202"/>
      <c r="F87" s="223" t="s">
        <v>1588</v>
      </c>
      <c r="G87" s="224"/>
      <c r="H87" s="202" t="s">
        <v>1602</v>
      </c>
      <c r="I87" s="202" t="s">
        <v>1584</v>
      </c>
      <c r="J87" s="202">
        <v>50</v>
      </c>
      <c r="K87" s="214"/>
    </row>
    <row r="88" spans="2:11" ht="15" customHeight="1">
      <c r="B88" s="225"/>
      <c r="C88" s="202" t="s">
        <v>1603</v>
      </c>
      <c r="D88" s="202"/>
      <c r="E88" s="202"/>
      <c r="F88" s="223" t="s">
        <v>1588</v>
      </c>
      <c r="G88" s="224"/>
      <c r="H88" s="202" t="s">
        <v>1604</v>
      </c>
      <c r="I88" s="202" t="s">
        <v>1584</v>
      </c>
      <c r="J88" s="202">
        <v>20</v>
      </c>
      <c r="K88" s="214"/>
    </row>
    <row r="89" spans="2:11" ht="15" customHeight="1">
      <c r="B89" s="225"/>
      <c r="C89" s="202" t="s">
        <v>1605</v>
      </c>
      <c r="D89" s="202"/>
      <c r="E89" s="202"/>
      <c r="F89" s="223" t="s">
        <v>1588</v>
      </c>
      <c r="G89" s="224"/>
      <c r="H89" s="202" t="s">
        <v>1606</v>
      </c>
      <c r="I89" s="202" t="s">
        <v>1584</v>
      </c>
      <c r="J89" s="202">
        <v>20</v>
      </c>
      <c r="K89" s="214"/>
    </row>
    <row r="90" spans="2:11" ht="15" customHeight="1">
      <c r="B90" s="225"/>
      <c r="C90" s="202" t="s">
        <v>1607</v>
      </c>
      <c r="D90" s="202"/>
      <c r="E90" s="202"/>
      <c r="F90" s="223" t="s">
        <v>1588</v>
      </c>
      <c r="G90" s="224"/>
      <c r="H90" s="202" t="s">
        <v>1608</v>
      </c>
      <c r="I90" s="202" t="s">
        <v>1584</v>
      </c>
      <c r="J90" s="202">
        <v>50</v>
      </c>
      <c r="K90" s="214"/>
    </row>
    <row r="91" spans="2:11" ht="15" customHeight="1">
      <c r="B91" s="225"/>
      <c r="C91" s="202" t="s">
        <v>1609</v>
      </c>
      <c r="D91" s="202"/>
      <c r="E91" s="202"/>
      <c r="F91" s="223" t="s">
        <v>1588</v>
      </c>
      <c r="G91" s="224"/>
      <c r="H91" s="202" t="s">
        <v>1609</v>
      </c>
      <c r="I91" s="202" t="s">
        <v>1584</v>
      </c>
      <c r="J91" s="202">
        <v>50</v>
      </c>
      <c r="K91" s="214"/>
    </row>
    <row r="92" spans="2:11" ht="15" customHeight="1">
      <c r="B92" s="225"/>
      <c r="C92" s="202" t="s">
        <v>1610</v>
      </c>
      <c r="D92" s="202"/>
      <c r="E92" s="202"/>
      <c r="F92" s="223" t="s">
        <v>1588</v>
      </c>
      <c r="G92" s="224"/>
      <c r="H92" s="202" t="s">
        <v>1611</v>
      </c>
      <c r="I92" s="202" t="s">
        <v>1584</v>
      </c>
      <c r="J92" s="202">
        <v>255</v>
      </c>
      <c r="K92" s="214"/>
    </row>
    <row r="93" spans="2:11" ht="15" customHeight="1">
      <c r="B93" s="225"/>
      <c r="C93" s="202" t="s">
        <v>1612</v>
      </c>
      <c r="D93" s="202"/>
      <c r="E93" s="202"/>
      <c r="F93" s="223" t="s">
        <v>1582</v>
      </c>
      <c r="G93" s="224"/>
      <c r="H93" s="202" t="s">
        <v>1613</v>
      </c>
      <c r="I93" s="202" t="s">
        <v>1614</v>
      </c>
      <c r="J93" s="202"/>
      <c r="K93" s="214"/>
    </row>
    <row r="94" spans="2:11" ht="15" customHeight="1">
      <c r="B94" s="225"/>
      <c r="C94" s="202" t="s">
        <v>1615</v>
      </c>
      <c r="D94" s="202"/>
      <c r="E94" s="202"/>
      <c r="F94" s="223" t="s">
        <v>1582</v>
      </c>
      <c r="G94" s="224"/>
      <c r="H94" s="202" t="s">
        <v>1616</v>
      </c>
      <c r="I94" s="202" t="s">
        <v>1617</v>
      </c>
      <c r="J94" s="202"/>
      <c r="K94" s="214"/>
    </row>
    <row r="95" spans="2:11" ht="15" customHeight="1">
      <c r="B95" s="225"/>
      <c r="C95" s="202" t="s">
        <v>1618</v>
      </c>
      <c r="D95" s="202"/>
      <c r="E95" s="202"/>
      <c r="F95" s="223" t="s">
        <v>1582</v>
      </c>
      <c r="G95" s="224"/>
      <c r="H95" s="202" t="s">
        <v>1618</v>
      </c>
      <c r="I95" s="202" t="s">
        <v>1617</v>
      </c>
      <c r="J95" s="202"/>
      <c r="K95" s="214"/>
    </row>
    <row r="96" spans="2:11" ht="15" customHeight="1">
      <c r="B96" s="225"/>
      <c r="C96" s="202" t="s">
        <v>38</v>
      </c>
      <c r="D96" s="202"/>
      <c r="E96" s="202"/>
      <c r="F96" s="223" t="s">
        <v>1582</v>
      </c>
      <c r="G96" s="224"/>
      <c r="H96" s="202" t="s">
        <v>1619</v>
      </c>
      <c r="I96" s="202" t="s">
        <v>1617</v>
      </c>
      <c r="J96" s="202"/>
      <c r="K96" s="214"/>
    </row>
    <row r="97" spans="2:11" ht="15" customHeight="1">
      <c r="B97" s="225"/>
      <c r="C97" s="202" t="s">
        <v>48</v>
      </c>
      <c r="D97" s="202"/>
      <c r="E97" s="202"/>
      <c r="F97" s="223" t="s">
        <v>1582</v>
      </c>
      <c r="G97" s="224"/>
      <c r="H97" s="202" t="s">
        <v>1620</v>
      </c>
      <c r="I97" s="202" t="s">
        <v>1617</v>
      </c>
      <c r="J97" s="202"/>
      <c r="K97" s="214"/>
    </row>
    <row r="98" spans="2:11" ht="15" customHeight="1">
      <c r="B98" s="226"/>
      <c r="C98" s="227"/>
      <c r="D98" s="227"/>
      <c r="E98" s="227"/>
      <c r="F98" s="227"/>
      <c r="G98" s="227"/>
      <c r="H98" s="227"/>
      <c r="I98" s="227"/>
      <c r="J98" s="227"/>
      <c r="K98" s="228"/>
    </row>
    <row r="99" spans="2:11" ht="18.75" customHeight="1">
      <c r="B99" s="229"/>
      <c r="C99" s="230"/>
      <c r="D99" s="230"/>
      <c r="E99" s="230"/>
      <c r="F99" s="230"/>
      <c r="G99" s="230"/>
      <c r="H99" s="230"/>
      <c r="I99" s="230"/>
      <c r="J99" s="230"/>
      <c r="K99" s="229"/>
    </row>
    <row r="100" spans="2:11" ht="18.75" customHeight="1">
      <c r="B100" s="209"/>
      <c r="C100" s="209"/>
      <c r="D100" s="209"/>
      <c r="E100" s="209"/>
      <c r="F100" s="209"/>
      <c r="G100" s="209"/>
      <c r="H100" s="209"/>
      <c r="I100" s="209"/>
      <c r="J100" s="209"/>
      <c r="K100" s="209"/>
    </row>
    <row r="101" spans="2:11" ht="7.5" customHeight="1">
      <c r="B101" s="210"/>
      <c r="C101" s="211"/>
      <c r="D101" s="211"/>
      <c r="E101" s="211"/>
      <c r="F101" s="211"/>
      <c r="G101" s="211"/>
      <c r="H101" s="211"/>
      <c r="I101" s="211"/>
      <c r="J101" s="211"/>
      <c r="K101" s="212"/>
    </row>
    <row r="102" spans="2:11" ht="45" customHeight="1">
      <c r="B102" s="213"/>
      <c r="C102" s="320" t="s">
        <v>1621</v>
      </c>
      <c r="D102" s="320"/>
      <c r="E102" s="320"/>
      <c r="F102" s="320"/>
      <c r="G102" s="320"/>
      <c r="H102" s="320"/>
      <c r="I102" s="320"/>
      <c r="J102" s="320"/>
      <c r="K102" s="214"/>
    </row>
    <row r="103" spans="2:11" ht="17.25" customHeight="1">
      <c r="B103" s="213"/>
      <c r="C103" s="215" t="s">
        <v>1576</v>
      </c>
      <c r="D103" s="215"/>
      <c r="E103" s="215"/>
      <c r="F103" s="215" t="s">
        <v>1577</v>
      </c>
      <c r="G103" s="216"/>
      <c r="H103" s="215" t="s">
        <v>54</v>
      </c>
      <c r="I103" s="215" t="s">
        <v>57</v>
      </c>
      <c r="J103" s="215" t="s">
        <v>1578</v>
      </c>
      <c r="K103" s="214"/>
    </row>
    <row r="104" spans="2:11" ht="17.25" customHeight="1">
      <c r="B104" s="213"/>
      <c r="C104" s="217" t="s">
        <v>1579</v>
      </c>
      <c r="D104" s="217"/>
      <c r="E104" s="217"/>
      <c r="F104" s="218" t="s">
        <v>1580</v>
      </c>
      <c r="G104" s="219"/>
      <c r="H104" s="217"/>
      <c r="I104" s="217"/>
      <c r="J104" s="217" t="s">
        <v>1581</v>
      </c>
      <c r="K104" s="214"/>
    </row>
    <row r="105" spans="2:11" ht="5.25" customHeight="1">
      <c r="B105" s="213"/>
      <c r="C105" s="215"/>
      <c r="D105" s="215"/>
      <c r="E105" s="215"/>
      <c r="F105" s="215"/>
      <c r="G105" s="231"/>
      <c r="H105" s="215"/>
      <c r="I105" s="215"/>
      <c r="J105" s="215"/>
      <c r="K105" s="214"/>
    </row>
    <row r="106" spans="2:11" ht="15" customHeight="1">
      <c r="B106" s="213"/>
      <c r="C106" s="202" t="s">
        <v>53</v>
      </c>
      <c r="D106" s="222"/>
      <c r="E106" s="222"/>
      <c r="F106" s="223" t="s">
        <v>1582</v>
      </c>
      <c r="G106" s="202"/>
      <c r="H106" s="202" t="s">
        <v>1622</v>
      </c>
      <c r="I106" s="202" t="s">
        <v>1584</v>
      </c>
      <c r="J106" s="202">
        <v>20</v>
      </c>
      <c r="K106" s="214"/>
    </row>
    <row r="107" spans="2:11" ht="15" customHeight="1">
      <c r="B107" s="213"/>
      <c r="C107" s="202" t="s">
        <v>1585</v>
      </c>
      <c r="D107" s="202"/>
      <c r="E107" s="202"/>
      <c r="F107" s="223" t="s">
        <v>1582</v>
      </c>
      <c r="G107" s="202"/>
      <c r="H107" s="202" t="s">
        <v>1622</v>
      </c>
      <c r="I107" s="202" t="s">
        <v>1584</v>
      </c>
      <c r="J107" s="202">
        <v>120</v>
      </c>
      <c r="K107" s="214"/>
    </row>
    <row r="108" spans="2:11" ht="15" customHeight="1">
      <c r="B108" s="225"/>
      <c r="C108" s="202" t="s">
        <v>1587</v>
      </c>
      <c r="D108" s="202"/>
      <c r="E108" s="202"/>
      <c r="F108" s="223" t="s">
        <v>1588</v>
      </c>
      <c r="G108" s="202"/>
      <c r="H108" s="202" t="s">
        <v>1622</v>
      </c>
      <c r="I108" s="202" t="s">
        <v>1584</v>
      </c>
      <c r="J108" s="202">
        <v>50</v>
      </c>
      <c r="K108" s="214"/>
    </row>
    <row r="109" spans="2:11" ht="15" customHeight="1">
      <c r="B109" s="225"/>
      <c r="C109" s="202" t="s">
        <v>1590</v>
      </c>
      <c r="D109" s="202"/>
      <c r="E109" s="202"/>
      <c r="F109" s="223" t="s">
        <v>1582</v>
      </c>
      <c r="G109" s="202"/>
      <c r="H109" s="202" t="s">
        <v>1622</v>
      </c>
      <c r="I109" s="202" t="s">
        <v>1592</v>
      </c>
      <c r="J109" s="202"/>
      <c r="K109" s="214"/>
    </row>
    <row r="110" spans="2:11" ht="15" customHeight="1">
      <c r="B110" s="225"/>
      <c r="C110" s="202" t="s">
        <v>1601</v>
      </c>
      <c r="D110" s="202"/>
      <c r="E110" s="202"/>
      <c r="F110" s="223" t="s">
        <v>1588</v>
      </c>
      <c r="G110" s="202"/>
      <c r="H110" s="202" t="s">
        <v>1622</v>
      </c>
      <c r="I110" s="202" t="s">
        <v>1584</v>
      </c>
      <c r="J110" s="202">
        <v>50</v>
      </c>
      <c r="K110" s="214"/>
    </row>
    <row r="111" spans="2:11" ht="15" customHeight="1">
      <c r="B111" s="225"/>
      <c r="C111" s="202" t="s">
        <v>1609</v>
      </c>
      <c r="D111" s="202"/>
      <c r="E111" s="202"/>
      <c r="F111" s="223" t="s">
        <v>1588</v>
      </c>
      <c r="G111" s="202"/>
      <c r="H111" s="202" t="s">
        <v>1622</v>
      </c>
      <c r="I111" s="202" t="s">
        <v>1584</v>
      </c>
      <c r="J111" s="202">
        <v>50</v>
      </c>
      <c r="K111" s="214"/>
    </row>
    <row r="112" spans="2:11" ht="15" customHeight="1">
      <c r="B112" s="225"/>
      <c r="C112" s="202" t="s">
        <v>1607</v>
      </c>
      <c r="D112" s="202"/>
      <c r="E112" s="202"/>
      <c r="F112" s="223" t="s">
        <v>1588</v>
      </c>
      <c r="G112" s="202"/>
      <c r="H112" s="202" t="s">
        <v>1622</v>
      </c>
      <c r="I112" s="202" t="s">
        <v>1584</v>
      </c>
      <c r="J112" s="202">
        <v>50</v>
      </c>
      <c r="K112" s="214"/>
    </row>
    <row r="113" spans="2:11" ht="15" customHeight="1">
      <c r="B113" s="225"/>
      <c r="C113" s="202" t="s">
        <v>53</v>
      </c>
      <c r="D113" s="202"/>
      <c r="E113" s="202"/>
      <c r="F113" s="223" t="s">
        <v>1582</v>
      </c>
      <c r="G113" s="202"/>
      <c r="H113" s="202" t="s">
        <v>1623</v>
      </c>
      <c r="I113" s="202" t="s">
        <v>1584</v>
      </c>
      <c r="J113" s="202">
        <v>20</v>
      </c>
      <c r="K113" s="214"/>
    </row>
    <row r="114" spans="2:11" ht="15" customHeight="1">
      <c r="B114" s="225"/>
      <c r="C114" s="202" t="s">
        <v>1624</v>
      </c>
      <c r="D114" s="202"/>
      <c r="E114" s="202"/>
      <c r="F114" s="223" t="s">
        <v>1582</v>
      </c>
      <c r="G114" s="202"/>
      <c r="H114" s="202" t="s">
        <v>1625</v>
      </c>
      <c r="I114" s="202" t="s">
        <v>1584</v>
      </c>
      <c r="J114" s="202">
        <v>120</v>
      </c>
      <c r="K114" s="214"/>
    </row>
    <row r="115" spans="2:11" ht="15" customHeight="1">
      <c r="B115" s="225"/>
      <c r="C115" s="202" t="s">
        <v>38</v>
      </c>
      <c r="D115" s="202"/>
      <c r="E115" s="202"/>
      <c r="F115" s="223" t="s">
        <v>1582</v>
      </c>
      <c r="G115" s="202"/>
      <c r="H115" s="202" t="s">
        <v>1626</v>
      </c>
      <c r="I115" s="202" t="s">
        <v>1617</v>
      </c>
      <c r="J115" s="202"/>
      <c r="K115" s="214"/>
    </row>
    <row r="116" spans="2:11" ht="15" customHeight="1">
      <c r="B116" s="225"/>
      <c r="C116" s="202" t="s">
        <v>48</v>
      </c>
      <c r="D116" s="202"/>
      <c r="E116" s="202"/>
      <c r="F116" s="223" t="s">
        <v>1582</v>
      </c>
      <c r="G116" s="202"/>
      <c r="H116" s="202" t="s">
        <v>1627</v>
      </c>
      <c r="I116" s="202" t="s">
        <v>1617</v>
      </c>
      <c r="J116" s="202"/>
      <c r="K116" s="214"/>
    </row>
    <row r="117" spans="2:11" ht="15" customHeight="1">
      <c r="B117" s="225"/>
      <c r="C117" s="202" t="s">
        <v>57</v>
      </c>
      <c r="D117" s="202"/>
      <c r="E117" s="202"/>
      <c r="F117" s="223" t="s">
        <v>1582</v>
      </c>
      <c r="G117" s="202"/>
      <c r="H117" s="202" t="s">
        <v>1628</v>
      </c>
      <c r="I117" s="202" t="s">
        <v>1629</v>
      </c>
      <c r="J117" s="202"/>
      <c r="K117" s="214"/>
    </row>
    <row r="118" spans="2:11" ht="15" customHeight="1">
      <c r="B118" s="226"/>
      <c r="C118" s="232"/>
      <c r="D118" s="232"/>
      <c r="E118" s="232"/>
      <c r="F118" s="232"/>
      <c r="G118" s="232"/>
      <c r="H118" s="232"/>
      <c r="I118" s="232"/>
      <c r="J118" s="232"/>
      <c r="K118" s="228"/>
    </row>
    <row r="119" spans="2:11" ht="18.75" customHeight="1">
      <c r="B119" s="233"/>
      <c r="C119" s="234"/>
      <c r="D119" s="234"/>
      <c r="E119" s="234"/>
      <c r="F119" s="235"/>
      <c r="G119" s="234"/>
      <c r="H119" s="234"/>
      <c r="I119" s="234"/>
      <c r="J119" s="234"/>
      <c r="K119" s="233"/>
    </row>
    <row r="120" spans="2:11" ht="18.75" customHeight="1">
      <c r="B120" s="209"/>
      <c r="C120" s="209"/>
      <c r="D120" s="209"/>
      <c r="E120" s="209"/>
      <c r="F120" s="209"/>
      <c r="G120" s="209"/>
      <c r="H120" s="209"/>
      <c r="I120" s="209"/>
      <c r="J120" s="209"/>
      <c r="K120" s="209"/>
    </row>
    <row r="121" spans="2:11" ht="7.5" customHeight="1">
      <c r="B121" s="236"/>
      <c r="C121" s="237"/>
      <c r="D121" s="237"/>
      <c r="E121" s="237"/>
      <c r="F121" s="237"/>
      <c r="G121" s="237"/>
      <c r="H121" s="237"/>
      <c r="I121" s="237"/>
      <c r="J121" s="237"/>
      <c r="K121" s="238"/>
    </row>
    <row r="122" spans="2:11" ht="45" customHeight="1">
      <c r="B122" s="239"/>
      <c r="C122" s="318" t="s">
        <v>1630</v>
      </c>
      <c r="D122" s="318"/>
      <c r="E122" s="318"/>
      <c r="F122" s="318"/>
      <c r="G122" s="318"/>
      <c r="H122" s="318"/>
      <c r="I122" s="318"/>
      <c r="J122" s="318"/>
      <c r="K122" s="240"/>
    </row>
    <row r="123" spans="2:11" ht="17.25" customHeight="1">
      <c r="B123" s="241"/>
      <c r="C123" s="215" t="s">
        <v>1576</v>
      </c>
      <c r="D123" s="215"/>
      <c r="E123" s="215"/>
      <c r="F123" s="215" t="s">
        <v>1577</v>
      </c>
      <c r="G123" s="216"/>
      <c r="H123" s="215" t="s">
        <v>54</v>
      </c>
      <c r="I123" s="215" t="s">
        <v>57</v>
      </c>
      <c r="J123" s="215" t="s">
        <v>1578</v>
      </c>
      <c r="K123" s="242"/>
    </row>
    <row r="124" spans="2:11" ht="17.25" customHeight="1">
      <c r="B124" s="241"/>
      <c r="C124" s="217" t="s">
        <v>1579</v>
      </c>
      <c r="D124" s="217"/>
      <c r="E124" s="217"/>
      <c r="F124" s="218" t="s">
        <v>1580</v>
      </c>
      <c r="G124" s="219"/>
      <c r="H124" s="217"/>
      <c r="I124" s="217"/>
      <c r="J124" s="217" t="s">
        <v>1581</v>
      </c>
      <c r="K124" s="242"/>
    </row>
    <row r="125" spans="2:11" ht="5.25" customHeight="1">
      <c r="B125" s="243"/>
      <c r="C125" s="220"/>
      <c r="D125" s="220"/>
      <c r="E125" s="220"/>
      <c r="F125" s="220"/>
      <c r="G125" s="244"/>
      <c r="H125" s="220"/>
      <c r="I125" s="220"/>
      <c r="J125" s="220"/>
      <c r="K125" s="245"/>
    </row>
    <row r="126" spans="2:11" ht="15" customHeight="1">
      <c r="B126" s="243"/>
      <c r="C126" s="202" t="s">
        <v>1585</v>
      </c>
      <c r="D126" s="222"/>
      <c r="E126" s="222"/>
      <c r="F126" s="223" t="s">
        <v>1582</v>
      </c>
      <c r="G126" s="202"/>
      <c r="H126" s="202" t="s">
        <v>1622</v>
      </c>
      <c r="I126" s="202" t="s">
        <v>1584</v>
      </c>
      <c r="J126" s="202">
        <v>120</v>
      </c>
      <c r="K126" s="246"/>
    </row>
    <row r="127" spans="2:11" ht="15" customHeight="1">
      <c r="B127" s="243"/>
      <c r="C127" s="202" t="s">
        <v>1631</v>
      </c>
      <c r="D127" s="202"/>
      <c r="E127" s="202"/>
      <c r="F127" s="223" t="s">
        <v>1582</v>
      </c>
      <c r="G127" s="202"/>
      <c r="H127" s="202" t="s">
        <v>1632</v>
      </c>
      <c r="I127" s="202" t="s">
        <v>1584</v>
      </c>
      <c r="J127" s="202" t="s">
        <v>1633</v>
      </c>
      <c r="K127" s="246"/>
    </row>
    <row r="128" spans="2:11" ht="15" customHeight="1">
      <c r="B128" s="243"/>
      <c r="C128" s="202" t="s">
        <v>1530</v>
      </c>
      <c r="D128" s="202"/>
      <c r="E128" s="202"/>
      <c r="F128" s="223" t="s">
        <v>1582</v>
      </c>
      <c r="G128" s="202"/>
      <c r="H128" s="202" t="s">
        <v>1634</v>
      </c>
      <c r="I128" s="202" t="s">
        <v>1584</v>
      </c>
      <c r="J128" s="202" t="s">
        <v>1633</v>
      </c>
      <c r="K128" s="246"/>
    </row>
    <row r="129" spans="2:11" ht="15" customHeight="1">
      <c r="B129" s="243"/>
      <c r="C129" s="202" t="s">
        <v>1593</v>
      </c>
      <c r="D129" s="202"/>
      <c r="E129" s="202"/>
      <c r="F129" s="223" t="s">
        <v>1588</v>
      </c>
      <c r="G129" s="202"/>
      <c r="H129" s="202" t="s">
        <v>1594</v>
      </c>
      <c r="I129" s="202" t="s">
        <v>1584</v>
      </c>
      <c r="J129" s="202">
        <v>15</v>
      </c>
      <c r="K129" s="246"/>
    </row>
    <row r="130" spans="2:11" ht="15" customHeight="1">
      <c r="B130" s="243"/>
      <c r="C130" s="202" t="s">
        <v>1595</v>
      </c>
      <c r="D130" s="202"/>
      <c r="E130" s="202"/>
      <c r="F130" s="223" t="s">
        <v>1588</v>
      </c>
      <c r="G130" s="202"/>
      <c r="H130" s="202" t="s">
        <v>1596</v>
      </c>
      <c r="I130" s="202" t="s">
        <v>1584</v>
      </c>
      <c r="J130" s="202">
        <v>15</v>
      </c>
      <c r="K130" s="246"/>
    </row>
    <row r="131" spans="2:11" ht="15" customHeight="1">
      <c r="B131" s="243"/>
      <c r="C131" s="202" t="s">
        <v>1597</v>
      </c>
      <c r="D131" s="202"/>
      <c r="E131" s="202"/>
      <c r="F131" s="223" t="s">
        <v>1588</v>
      </c>
      <c r="G131" s="202"/>
      <c r="H131" s="202" t="s">
        <v>1598</v>
      </c>
      <c r="I131" s="202" t="s">
        <v>1584</v>
      </c>
      <c r="J131" s="202">
        <v>20</v>
      </c>
      <c r="K131" s="246"/>
    </row>
    <row r="132" spans="2:11" ht="15" customHeight="1">
      <c r="B132" s="243"/>
      <c r="C132" s="202" t="s">
        <v>1599</v>
      </c>
      <c r="D132" s="202"/>
      <c r="E132" s="202"/>
      <c r="F132" s="223" t="s">
        <v>1588</v>
      </c>
      <c r="G132" s="202"/>
      <c r="H132" s="202" t="s">
        <v>1600</v>
      </c>
      <c r="I132" s="202" t="s">
        <v>1584</v>
      </c>
      <c r="J132" s="202">
        <v>20</v>
      </c>
      <c r="K132" s="246"/>
    </row>
    <row r="133" spans="2:11" ht="15" customHeight="1">
      <c r="B133" s="243"/>
      <c r="C133" s="202" t="s">
        <v>1587</v>
      </c>
      <c r="D133" s="202"/>
      <c r="E133" s="202"/>
      <c r="F133" s="223" t="s">
        <v>1588</v>
      </c>
      <c r="G133" s="202"/>
      <c r="H133" s="202" t="s">
        <v>1622</v>
      </c>
      <c r="I133" s="202" t="s">
        <v>1584</v>
      </c>
      <c r="J133" s="202">
        <v>50</v>
      </c>
      <c r="K133" s="246"/>
    </row>
    <row r="134" spans="2:11" ht="15" customHeight="1">
      <c r="B134" s="243"/>
      <c r="C134" s="202" t="s">
        <v>1601</v>
      </c>
      <c r="D134" s="202"/>
      <c r="E134" s="202"/>
      <c r="F134" s="223" t="s">
        <v>1588</v>
      </c>
      <c r="G134" s="202"/>
      <c r="H134" s="202" t="s">
        <v>1622</v>
      </c>
      <c r="I134" s="202" t="s">
        <v>1584</v>
      </c>
      <c r="J134" s="202">
        <v>50</v>
      </c>
      <c r="K134" s="246"/>
    </row>
    <row r="135" spans="2:11" ht="15" customHeight="1">
      <c r="B135" s="243"/>
      <c r="C135" s="202" t="s">
        <v>1607</v>
      </c>
      <c r="D135" s="202"/>
      <c r="E135" s="202"/>
      <c r="F135" s="223" t="s">
        <v>1588</v>
      </c>
      <c r="G135" s="202"/>
      <c r="H135" s="202" t="s">
        <v>1622</v>
      </c>
      <c r="I135" s="202" t="s">
        <v>1584</v>
      </c>
      <c r="J135" s="202">
        <v>50</v>
      </c>
      <c r="K135" s="246"/>
    </row>
    <row r="136" spans="2:11" ht="15" customHeight="1">
      <c r="B136" s="243"/>
      <c r="C136" s="202" t="s">
        <v>1609</v>
      </c>
      <c r="D136" s="202"/>
      <c r="E136" s="202"/>
      <c r="F136" s="223" t="s">
        <v>1588</v>
      </c>
      <c r="G136" s="202"/>
      <c r="H136" s="202" t="s">
        <v>1622</v>
      </c>
      <c r="I136" s="202" t="s">
        <v>1584</v>
      </c>
      <c r="J136" s="202">
        <v>50</v>
      </c>
      <c r="K136" s="246"/>
    </row>
    <row r="137" spans="2:11" ht="15" customHeight="1">
      <c r="B137" s="243"/>
      <c r="C137" s="202" t="s">
        <v>1610</v>
      </c>
      <c r="D137" s="202"/>
      <c r="E137" s="202"/>
      <c r="F137" s="223" t="s">
        <v>1588</v>
      </c>
      <c r="G137" s="202"/>
      <c r="H137" s="202" t="s">
        <v>1635</v>
      </c>
      <c r="I137" s="202" t="s">
        <v>1584</v>
      </c>
      <c r="J137" s="202">
        <v>255</v>
      </c>
      <c r="K137" s="246"/>
    </row>
    <row r="138" spans="2:11" ht="15" customHeight="1">
      <c r="B138" s="243"/>
      <c r="C138" s="202" t="s">
        <v>1612</v>
      </c>
      <c r="D138" s="202"/>
      <c r="E138" s="202"/>
      <c r="F138" s="223" t="s">
        <v>1582</v>
      </c>
      <c r="G138" s="202"/>
      <c r="H138" s="202" t="s">
        <v>1636</v>
      </c>
      <c r="I138" s="202" t="s">
        <v>1614</v>
      </c>
      <c r="J138" s="202"/>
      <c r="K138" s="246"/>
    </row>
    <row r="139" spans="2:11" ht="15" customHeight="1">
      <c r="B139" s="243"/>
      <c r="C139" s="202" t="s">
        <v>1615</v>
      </c>
      <c r="D139" s="202"/>
      <c r="E139" s="202"/>
      <c r="F139" s="223" t="s">
        <v>1582</v>
      </c>
      <c r="G139" s="202"/>
      <c r="H139" s="202" t="s">
        <v>1637</v>
      </c>
      <c r="I139" s="202" t="s">
        <v>1617</v>
      </c>
      <c r="J139" s="202"/>
      <c r="K139" s="246"/>
    </row>
    <row r="140" spans="2:11" ht="15" customHeight="1">
      <c r="B140" s="243"/>
      <c r="C140" s="202" t="s">
        <v>1618</v>
      </c>
      <c r="D140" s="202"/>
      <c r="E140" s="202"/>
      <c r="F140" s="223" t="s">
        <v>1582</v>
      </c>
      <c r="G140" s="202"/>
      <c r="H140" s="202" t="s">
        <v>1618</v>
      </c>
      <c r="I140" s="202" t="s">
        <v>1617</v>
      </c>
      <c r="J140" s="202"/>
      <c r="K140" s="246"/>
    </row>
    <row r="141" spans="2:11" ht="15" customHeight="1">
      <c r="B141" s="243"/>
      <c r="C141" s="202" t="s">
        <v>38</v>
      </c>
      <c r="D141" s="202"/>
      <c r="E141" s="202"/>
      <c r="F141" s="223" t="s">
        <v>1582</v>
      </c>
      <c r="G141" s="202"/>
      <c r="H141" s="202" t="s">
        <v>1638</v>
      </c>
      <c r="I141" s="202" t="s">
        <v>1617</v>
      </c>
      <c r="J141" s="202"/>
      <c r="K141" s="246"/>
    </row>
    <row r="142" spans="2:11" ht="15" customHeight="1">
      <c r="B142" s="243"/>
      <c r="C142" s="202" t="s">
        <v>1639</v>
      </c>
      <c r="D142" s="202"/>
      <c r="E142" s="202"/>
      <c r="F142" s="223" t="s">
        <v>1582</v>
      </c>
      <c r="G142" s="202"/>
      <c r="H142" s="202" t="s">
        <v>1640</v>
      </c>
      <c r="I142" s="202" t="s">
        <v>1617</v>
      </c>
      <c r="J142" s="202"/>
      <c r="K142" s="246"/>
    </row>
    <row r="143" spans="2:11" ht="15" customHeight="1">
      <c r="B143" s="247"/>
      <c r="C143" s="248"/>
      <c r="D143" s="248"/>
      <c r="E143" s="248"/>
      <c r="F143" s="248"/>
      <c r="G143" s="248"/>
      <c r="H143" s="248"/>
      <c r="I143" s="248"/>
      <c r="J143" s="248"/>
      <c r="K143" s="249"/>
    </row>
    <row r="144" spans="2:11" ht="18.75" customHeight="1">
      <c r="B144" s="234"/>
      <c r="C144" s="234"/>
      <c r="D144" s="234"/>
      <c r="E144" s="234"/>
      <c r="F144" s="235"/>
      <c r="G144" s="234"/>
      <c r="H144" s="234"/>
      <c r="I144" s="234"/>
      <c r="J144" s="234"/>
      <c r="K144" s="234"/>
    </row>
    <row r="145" spans="2:11" ht="18.75" customHeight="1">
      <c r="B145" s="209"/>
      <c r="C145" s="209"/>
      <c r="D145" s="209"/>
      <c r="E145" s="209"/>
      <c r="F145" s="209"/>
      <c r="G145" s="209"/>
      <c r="H145" s="209"/>
      <c r="I145" s="209"/>
      <c r="J145" s="209"/>
      <c r="K145" s="209"/>
    </row>
    <row r="146" spans="2:11" ht="7.5" customHeight="1">
      <c r="B146" s="210"/>
      <c r="C146" s="211"/>
      <c r="D146" s="211"/>
      <c r="E146" s="211"/>
      <c r="F146" s="211"/>
      <c r="G146" s="211"/>
      <c r="H146" s="211"/>
      <c r="I146" s="211"/>
      <c r="J146" s="211"/>
      <c r="K146" s="212"/>
    </row>
    <row r="147" spans="2:11" ht="45" customHeight="1">
      <c r="B147" s="213"/>
      <c r="C147" s="320" t="s">
        <v>1641</v>
      </c>
      <c r="D147" s="320"/>
      <c r="E147" s="320"/>
      <c r="F147" s="320"/>
      <c r="G147" s="320"/>
      <c r="H147" s="320"/>
      <c r="I147" s="320"/>
      <c r="J147" s="320"/>
      <c r="K147" s="214"/>
    </row>
    <row r="148" spans="2:11" ht="17.25" customHeight="1">
      <c r="B148" s="213"/>
      <c r="C148" s="215" t="s">
        <v>1576</v>
      </c>
      <c r="D148" s="215"/>
      <c r="E148" s="215"/>
      <c r="F148" s="215" t="s">
        <v>1577</v>
      </c>
      <c r="G148" s="216"/>
      <c r="H148" s="215" t="s">
        <v>54</v>
      </c>
      <c r="I148" s="215" t="s">
        <v>57</v>
      </c>
      <c r="J148" s="215" t="s">
        <v>1578</v>
      </c>
      <c r="K148" s="214"/>
    </row>
    <row r="149" spans="2:11" ht="17.25" customHeight="1">
      <c r="B149" s="213"/>
      <c r="C149" s="217" t="s">
        <v>1579</v>
      </c>
      <c r="D149" s="217"/>
      <c r="E149" s="217"/>
      <c r="F149" s="218" t="s">
        <v>1580</v>
      </c>
      <c r="G149" s="219"/>
      <c r="H149" s="217"/>
      <c r="I149" s="217"/>
      <c r="J149" s="217" t="s">
        <v>1581</v>
      </c>
      <c r="K149" s="214"/>
    </row>
    <row r="150" spans="2:11" ht="5.25" customHeight="1">
      <c r="B150" s="225"/>
      <c r="C150" s="220"/>
      <c r="D150" s="220"/>
      <c r="E150" s="220"/>
      <c r="F150" s="220"/>
      <c r="G150" s="221"/>
      <c r="H150" s="220"/>
      <c r="I150" s="220"/>
      <c r="J150" s="220"/>
      <c r="K150" s="246"/>
    </row>
    <row r="151" spans="2:11" ht="15" customHeight="1">
      <c r="B151" s="225"/>
      <c r="C151" s="250" t="s">
        <v>1585</v>
      </c>
      <c r="D151" s="202"/>
      <c r="E151" s="202"/>
      <c r="F151" s="251" t="s">
        <v>1582</v>
      </c>
      <c r="G151" s="202"/>
      <c r="H151" s="250" t="s">
        <v>1622</v>
      </c>
      <c r="I151" s="250" t="s">
        <v>1584</v>
      </c>
      <c r="J151" s="250">
        <v>120</v>
      </c>
      <c r="K151" s="246"/>
    </row>
    <row r="152" spans="2:11" ht="15" customHeight="1">
      <c r="B152" s="225"/>
      <c r="C152" s="250" t="s">
        <v>1631</v>
      </c>
      <c r="D152" s="202"/>
      <c r="E152" s="202"/>
      <c r="F152" s="251" t="s">
        <v>1582</v>
      </c>
      <c r="G152" s="202"/>
      <c r="H152" s="250" t="s">
        <v>1642</v>
      </c>
      <c r="I152" s="250" t="s">
        <v>1584</v>
      </c>
      <c r="J152" s="250" t="s">
        <v>1633</v>
      </c>
      <c r="K152" s="246"/>
    </row>
    <row r="153" spans="2:11" ht="15" customHeight="1">
      <c r="B153" s="225"/>
      <c r="C153" s="250" t="s">
        <v>1530</v>
      </c>
      <c r="D153" s="202"/>
      <c r="E153" s="202"/>
      <c r="F153" s="251" t="s">
        <v>1582</v>
      </c>
      <c r="G153" s="202"/>
      <c r="H153" s="250" t="s">
        <v>1643</v>
      </c>
      <c r="I153" s="250" t="s">
        <v>1584</v>
      </c>
      <c r="J153" s="250" t="s">
        <v>1633</v>
      </c>
      <c r="K153" s="246"/>
    </row>
    <row r="154" spans="2:11" ht="15" customHeight="1">
      <c r="B154" s="225"/>
      <c r="C154" s="250" t="s">
        <v>1587</v>
      </c>
      <c r="D154" s="202"/>
      <c r="E154" s="202"/>
      <c r="F154" s="251" t="s">
        <v>1588</v>
      </c>
      <c r="G154" s="202"/>
      <c r="H154" s="250" t="s">
        <v>1622</v>
      </c>
      <c r="I154" s="250" t="s">
        <v>1584</v>
      </c>
      <c r="J154" s="250">
        <v>50</v>
      </c>
      <c r="K154" s="246"/>
    </row>
    <row r="155" spans="2:11" ht="15" customHeight="1">
      <c r="B155" s="225"/>
      <c r="C155" s="250" t="s">
        <v>1590</v>
      </c>
      <c r="D155" s="202"/>
      <c r="E155" s="202"/>
      <c r="F155" s="251" t="s">
        <v>1582</v>
      </c>
      <c r="G155" s="202"/>
      <c r="H155" s="250" t="s">
        <v>1622</v>
      </c>
      <c r="I155" s="250" t="s">
        <v>1592</v>
      </c>
      <c r="J155" s="250"/>
      <c r="K155" s="246"/>
    </row>
    <row r="156" spans="2:11" ht="15" customHeight="1">
      <c r="B156" s="225"/>
      <c r="C156" s="250" t="s">
        <v>1601</v>
      </c>
      <c r="D156" s="202"/>
      <c r="E156" s="202"/>
      <c r="F156" s="251" t="s">
        <v>1588</v>
      </c>
      <c r="G156" s="202"/>
      <c r="H156" s="250" t="s">
        <v>1622</v>
      </c>
      <c r="I156" s="250" t="s">
        <v>1584</v>
      </c>
      <c r="J156" s="250">
        <v>50</v>
      </c>
      <c r="K156" s="246"/>
    </row>
    <row r="157" spans="2:11" ht="15" customHeight="1">
      <c r="B157" s="225"/>
      <c r="C157" s="250" t="s">
        <v>1609</v>
      </c>
      <c r="D157" s="202"/>
      <c r="E157" s="202"/>
      <c r="F157" s="251" t="s">
        <v>1588</v>
      </c>
      <c r="G157" s="202"/>
      <c r="H157" s="250" t="s">
        <v>1622</v>
      </c>
      <c r="I157" s="250" t="s">
        <v>1584</v>
      </c>
      <c r="J157" s="250">
        <v>50</v>
      </c>
      <c r="K157" s="246"/>
    </row>
    <row r="158" spans="2:11" ht="15" customHeight="1">
      <c r="B158" s="225"/>
      <c r="C158" s="250" t="s">
        <v>1607</v>
      </c>
      <c r="D158" s="202"/>
      <c r="E158" s="202"/>
      <c r="F158" s="251" t="s">
        <v>1588</v>
      </c>
      <c r="G158" s="202"/>
      <c r="H158" s="250" t="s">
        <v>1622</v>
      </c>
      <c r="I158" s="250" t="s">
        <v>1584</v>
      </c>
      <c r="J158" s="250">
        <v>50</v>
      </c>
      <c r="K158" s="246"/>
    </row>
    <row r="159" spans="2:11" ht="15" customHeight="1">
      <c r="B159" s="225"/>
      <c r="C159" s="250" t="s">
        <v>91</v>
      </c>
      <c r="D159" s="202"/>
      <c r="E159" s="202"/>
      <c r="F159" s="251" t="s">
        <v>1582</v>
      </c>
      <c r="G159" s="202"/>
      <c r="H159" s="250" t="s">
        <v>1644</v>
      </c>
      <c r="I159" s="250" t="s">
        <v>1584</v>
      </c>
      <c r="J159" s="250" t="s">
        <v>1645</v>
      </c>
      <c r="K159" s="246"/>
    </row>
    <row r="160" spans="2:11" ht="15" customHeight="1">
      <c r="B160" s="225"/>
      <c r="C160" s="250" t="s">
        <v>1646</v>
      </c>
      <c r="D160" s="202"/>
      <c r="E160" s="202"/>
      <c r="F160" s="251" t="s">
        <v>1582</v>
      </c>
      <c r="G160" s="202"/>
      <c r="H160" s="250" t="s">
        <v>1647</v>
      </c>
      <c r="I160" s="250" t="s">
        <v>1617</v>
      </c>
      <c r="J160" s="250"/>
      <c r="K160" s="246"/>
    </row>
    <row r="161" spans="2:11" ht="15" customHeight="1">
      <c r="B161" s="252"/>
      <c r="C161" s="232"/>
      <c r="D161" s="232"/>
      <c r="E161" s="232"/>
      <c r="F161" s="232"/>
      <c r="G161" s="232"/>
      <c r="H161" s="232"/>
      <c r="I161" s="232"/>
      <c r="J161" s="232"/>
      <c r="K161" s="253"/>
    </row>
    <row r="162" spans="2:11" ht="18.75" customHeight="1">
      <c r="B162" s="234"/>
      <c r="C162" s="244"/>
      <c r="D162" s="244"/>
      <c r="E162" s="244"/>
      <c r="F162" s="254"/>
      <c r="G162" s="244"/>
      <c r="H162" s="244"/>
      <c r="I162" s="244"/>
      <c r="J162" s="244"/>
      <c r="K162" s="234"/>
    </row>
    <row r="163" spans="2:11" ht="18.75" customHeight="1">
      <c r="B163" s="209"/>
      <c r="C163" s="209"/>
      <c r="D163" s="209"/>
      <c r="E163" s="209"/>
      <c r="F163" s="209"/>
      <c r="G163" s="209"/>
      <c r="H163" s="209"/>
      <c r="I163" s="209"/>
      <c r="J163" s="209"/>
      <c r="K163" s="209"/>
    </row>
    <row r="164" spans="2:11" ht="7.5" customHeight="1">
      <c r="B164" s="191"/>
      <c r="C164" s="192"/>
      <c r="D164" s="192"/>
      <c r="E164" s="192"/>
      <c r="F164" s="192"/>
      <c r="G164" s="192"/>
      <c r="H164" s="192"/>
      <c r="I164" s="192"/>
      <c r="J164" s="192"/>
      <c r="K164" s="193"/>
    </row>
    <row r="165" spans="2:11" ht="45" customHeight="1">
      <c r="B165" s="194"/>
      <c r="C165" s="318" t="s">
        <v>1648</v>
      </c>
      <c r="D165" s="318"/>
      <c r="E165" s="318"/>
      <c r="F165" s="318"/>
      <c r="G165" s="318"/>
      <c r="H165" s="318"/>
      <c r="I165" s="318"/>
      <c r="J165" s="318"/>
      <c r="K165" s="195"/>
    </row>
    <row r="166" spans="2:11" ht="17.25" customHeight="1">
      <c r="B166" s="194"/>
      <c r="C166" s="215" t="s">
        <v>1576</v>
      </c>
      <c r="D166" s="215"/>
      <c r="E166" s="215"/>
      <c r="F166" s="215" t="s">
        <v>1577</v>
      </c>
      <c r="G166" s="255"/>
      <c r="H166" s="256" t="s">
        <v>54</v>
      </c>
      <c r="I166" s="256" t="s">
        <v>57</v>
      </c>
      <c r="J166" s="215" t="s">
        <v>1578</v>
      </c>
      <c r="K166" s="195"/>
    </row>
    <row r="167" spans="2:11" ht="17.25" customHeight="1">
      <c r="B167" s="196"/>
      <c r="C167" s="217" t="s">
        <v>1579</v>
      </c>
      <c r="D167" s="217"/>
      <c r="E167" s="217"/>
      <c r="F167" s="218" t="s">
        <v>1580</v>
      </c>
      <c r="G167" s="257"/>
      <c r="H167" s="258"/>
      <c r="I167" s="258"/>
      <c r="J167" s="217" t="s">
        <v>1581</v>
      </c>
      <c r="K167" s="197"/>
    </row>
    <row r="168" spans="2:11" ht="5.25" customHeight="1">
      <c r="B168" s="225"/>
      <c r="C168" s="220"/>
      <c r="D168" s="220"/>
      <c r="E168" s="220"/>
      <c r="F168" s="220"/>
      <c r="G168" s="221"/>
      <c r="H168" s="220"/>
      <c r="I168" s="220"/>
      <c r="J168" s="220"/>
      <c r="K168" s="246"/>
    </row>
    <row r="169" spans="2:11" ht="15" customHeight="1">
      <c r="B169" s="225"/>
      <c r="C169" s="202" t="s">
        <v>1585</v>
      </c>
      <c r="D169" s="202"/>
      <c r="E169" s="202"/>
      <c r="F169" s="223" t="s">
        <v>1582</v>
      </c>
      <c r="G169" s="202"/>
      <c r="H169" s="202" t="s">
        <v>1622</v>
      </c>
      <c r="I169" s="202" t="s">
        <v>1584</v>
      </c>
      <c r="J169" s="202">
        <v>120</v>
      </c>
      <c r="K169" s="246"/>
    </row>
    <row r="170" spans="2:11" ht="15" customHeight="1">
      <c r="B170" s="225"/>
      <c r="C170" s="202" t="s">
        <v>1631</v>
      </c>
      <c r="D170" s="202"/>
      <c r="E170" s="202"/>
      <c r="F170" s="223" t="s">
        <v>1582</v>
      </c>
      <c r="G170" s="202"/>
      <c r="H170" s="202" t="s">
        <v>1632</v>
      </c>
      <c r="I170" s="202" t="s">
        <v>1584</v>
      </c>
      <c r="J170" s="202" t="s">
        <v>1633</v>
      </c>
      <c r="K170" s="246"/>
    </row>
    <row r="171" spans="2:11" ht="15" customHeight="1">
      <c r="B171" s="225"/>
      <c r="C171" s="202" t="s">
        <v>1530</v>
      </c>
      <c r="D171" s="202"/>
      <c r="E171" s="202"/>
      <c r="F171" s="223" t="s">
        <v>1582</v>
      </c>
      <c r="G171" s="202"/>
      <c r="H171" s="202" t="s">
        <v>1649</v>
      </c>
      <c r="I171" s="202" t="s">
        <v>1584</v>
      </c>
      <c r="J171" s="202" t="s">
        <v>1633</v>
      </c>
      <c r="K171" s="246"/>
    </row>
    <row r="172" spans="2:11" ht="15" customHeight="1">
      <c r="B172" s="225"/>
      <c r="C172" s="202" t="s">
        <v>1587</v>
      </c>
      <c r="D172" s="202"/>
      <c r="E172" s="202"/>
      <c r="F172" s="223" t="s">
        <v>1588</v>
      </c>
      <c r="G172" s="202"/>
      <c r="H172" s="202" t="s">
        <v>1649</v>
      </c>
      <c r="I172" s="202" t="s">
        <v>1584</v>
      </c>
      <c r="J172" s="202">
        <v>50</v>
      </c>
      <c r="K172" s="246"/>
    </row>
    <row r="173" spans="2:11" ht="15" customHeight="1">
      <c r="B173" s="225"/>
      <c r="C173" s="202" t="s">
        <v>1590</v>
      </c>
      <c r="D173" s="202"/>
      <c r="E173" s="202"/>
      <c r="F173" s="223" t="s">
        <v>1582</v>
      </c>
      <c r="G173" s="202"/>
      <c r="H173" s="202" t="s">
        <v>1649</v>
      </c>
      <c r="I173" s="202" t="s">
        <v>1592</v>
      </c>
      <c r="J173" s="202"/>
      <c r="K173" s="246"/>
    </row>
    <row r="174" spans="2:11" ht="15" customHeight="1">
      <c r="B174" s="225"/>
      <c r="C174" s="202" t="s">
        <v>1601</v>
      </c>
      <c r="D174" s="202"/>
      <c r="E174" s="202"/>
      <c r="F174" s="223" t="s">
        <v>1588</v>
      </c>
      <c r="G174" s="202"/>
      <c r="H174" s="202" t="s">
        <v>1649</v>
      </c>
      <c r="I174" s="202" t="s">
        <v>1584</v>
      </c>
      <c r="J174" s="202">
        <v>50</v>
      </c>
      <c r="K174" s="246"/>
    </row>
    <row r="175" spans="2:11" ht="15" customHeight="1">
      <c r="B175" s="225"/>
      <c r="C175" s="202" t="s">
        <v>1609</v>
      </c>
      <c r="D175" s="202"/>
      <c r="E175" s="202"/>
      <c r="F175" s="223" t="s">
        <v>1588</v>
      </c>
      <c r="G175" s="202"/>
      <c r="H175" s="202" t="s">
        <v>1649</v>
      </c>
      <c r="I175" s="202" t="s">
        <v>1584</v>
      </c>
      <c r="J175" s="202">
        <v>50</v>
      </c>
      <c r="K175" s="246"/>
    </row>
    <row r="176" spans="2:11" ht="15" customHeight="1">
      <c r="B176" s="225"/>
      <c r="C176" s="202" t="s">
        <v>1607</v>
      </c>
      <c r="D176" s="202"/>
      <c r="E176" s="202"/>
      <c r="F176" s="223" t="s">
        <v>1588</v>
      </c>
      <c r="G176" s="202"/>
      <c r="H176" s="202" t="s">
        <v>1649</v>
      </c>
      <c r="I176" s="202" t="s">
        <v>1584</v>
      </c>
      <c r="J176" s="202">
        <v>50</v>
      </c>
      <c r="K176" s="246"/>
    </row>
    <row r="177" spans="2:11" ht="15" customHeight="1">
      <c r="B177" s="225"/>
      <c r="C177" s="202" t="s">
        <v>127</v>
      </c>
      <c r="D177" s="202"/>
      <c r="E177" s="202"/>
      <c r="F177" s="223" t="s">
        <v>1582</v>
      </c>
      <c r="G177" s="202"/>
      <c r="H177" s="202" t="s">
        <v>1650</v>
      </c>
      <c r="I177" s="202" t="s">
        <v>1651</v>
      </c>
      <c r="J177" s="202"/>
      <c r="K177" s="246"/>
    </row>
    <row r="178" spans="2:11" ht="15" customHeight="1">
      <c r="B178" s="225"/>
      <c r="C178" s="202" t="s">
        <v>57</v>
      </c>
      <c r="D178" s="202"/>
      <c r="E178" s="202"/>
      <c r="F178" s="223" t="s">
        <v>1582</v>
      </c>
      <c r="G178" s="202"/>
      <c r="H178" s="202" t="s">
        <v>1652</v>
      </c>
      <c r="I178" s="202" t="s">
        <v>1653</v>
      </c>
      <c r="J178" s="202">
        <v>1</v>
      </c>
      <c r="K178" s="246"/>
    </row>
    <row r="179" spans="2:11" ht="15" customHeight="1">
      <c r="B179" s="225"/>
      <c r="C179" s="202" t="s">
        <v>53</v>
      </c>
      <c r="D179" s="202"/>
      <c r="E179" s="202"/>
      <c r="F179" s="223" t="s">
        <v>1582</v>
      </c>
      <c r="G179" s="202"/>
      <c r="H179" s="202" t="s">
        <v>1654</v>
      </c>
      <c r="I179" s="202" t="s">
        <v>1584</v>
      </c>
      <c r="J179" s="202">
        <v>20</v>
      </c>
      <c r="K179" s="246"/>
    </row>
    <row r="180" spans="2:11" ht="15" customHeight="1">
      <c r="B180" s="225"/>
      <c r="C180" s="202" t="s">
        <v>54</v>
      </c>
      <c r="D180" s="202"/>
      <c r="E180" s="202"/>
      <c r="F180" s="223" t="s">
        <v>1582</v>
      </c>
      <c r="G180" s="202"/>
      <c r="H180" s="202" t="s">
        <v>1655</v>
      </c>
      <c r="I180" s="202" t="s">
        <v>1584</v>
      </c>
      <c r="J180" s="202">
        <v>255</v>
      </c>
      <c r="K180" s="246"/>
    </row>
    <row r="181" spans="2:11" ht="15" customHeight="1">
      <c r="B181" s="225"/>
      <c r="C181" s="202" t="s">
        <v>128</v>
      </c>
      <c r="D181" s="202"/>
      <c r="E181" s="202"/>
      <c r="F181" s="223" t="s">
        <v>1582</v>
      </c>
      <c r="G181" s="202"/>
      <c r="H181" s="202" t="s">
        <v>1546</v>
      </c>
      <c r="I181" s="202" t="s">
        <v>1584</v>
      </c>
      <c r="J181" s="202">
        <v>10</v>
      </c>
      <c r="K181" s="246"/>
    </row>
    <row r="182" spans="2:11" ht="15" customHeight="1">
      <c r="B182" s="225"/>
      <c r="C182" s="202" t="s">
        <v>129</v>
      </c>
      <c r="D182" s="202"/>
      <c r="E182" s="202"/>
      <c r="F182" s="223" t="s">
        <v>1582</v>
      </c>
      <c r="G182" s="202"/>
      <c r="H182" s="202" t="s">
        <v>1656</v>
      </c>
      <c r="I182" s="202" t="s">
        <v>1617</v>
      </c>
      <c r="J182" s="202"/>
      <c r="K182" s="246"/>
    </row>
    <row r="183" spans="2:11" ht="15" customHeight="1">
      <c r="B183" s="225"/>
      <c r="C183" s="202" t="s">
        <v>1657</v>
      </c>
      <c r="D183" s="202"/>
      <c r="E183" s="202"/>
      <c r="F183" s="223" t="s">
        <v>1582</v>
      </c>
      <c r="G183" s="202"/>
      <c r="H183" s="202" t="s">
        <v>1658</v>
      </c>
      <c r="I183" s="202" t="s">
        <v>1617</v>
      </c>
      <c r="J183" s="202"/>
      <c r="K183" s="246"/>
    </row>
    <row r="184" spans="2:11" ht="15" customHeight="1">
      <c r="B184" s="225"/>
      <c r="C184" s="202" t="s">
        <v>1646</v>
      </c>
      <c r="D184" s="202"/>
      <c r="E184" s="202"/>
      <c r="F184" s="223" t="s">
        <v>1582</v>
      </c>
      <c r="G184" s="202"/>
      <c r="H184" s="202" t="s">
        <v>1659</v>
      </c>
      <c r="I184" s="202" t="s">
        <v>1617</v>
      </c>
      <c r="J184" s="202"/>
      <c r="K184" s="246"/>
    </row>
    <row r="185" spans="2:11" ht="15" customHeight="1">
      <c r="B185" s="225"/>
      <c r="C185" s="202" t="s">
        <v>131</v>
      </c>
      <c r="D185" s="202"/>
      <c r="E185" s="202"/>
      <c r="F185" s="223" t="s">
        <v>1588</v>
      </c>
      <c r="G185" s="202"/>
      <c r="H185" s="202" t="s">
        <v>1660</v>
      </c>
      <c r="I185" s="202" t="s">
        <v>1584</v>
      </c>
      <c r="J185" s="202">
        <v>50</v>
      </c>
      <c r="K185" s="246"/>
    </row>
    <row r="186" spans="2:11" ht="15" customHeight="1">
      <c r="B186" s="225"/>
      <c r="C186" s="202" t="s">
        <v>1661</v>
      </c>
      <c r="D186" s="202"/>
      <c r="E186" s="202"/>
      <c r="F186" s="223" t="s">
        <v>1588</v>
      </c>
      <c r="G186" s="202"/>
      <c r="H186" s="202" t="s">
        <v>1662</v>
      </c>
      <c r="I186" s="202" t="s">
        <v>1663</v>
      </c>
      <c r="J186" s="202"/>
      <c r="K186" s="246"/>
    </row>
    <row r="187" spans="2:11" ht="15" customHeight="1">
      <c r="B187" s="225"/>
      <c r="C187" s="202" t="s">
        <v>1664</v>
      </c>
      <c r="D187" s="202"/>
      <c r="E187" s="202"/>
      <c r="F187" s="223" t="s">
        <v>1588</v>
      </c>
      <c r="G187" s="202"/>
      <c r="H187" s="202" t="s">
        <v>1665</v>
      </c>
      <c r="I187" s="202" t="s">
        <v>1663</v>
      </c>
      <c r="J187" s="202"/>
      <c r="K187" s="246"/>
    </row>
    <row r="188" spans="2:11" ht="15" customHeight="1">
      <c r="B188" s="225"/>
      <c r="C188" s="202" t="s">
        <v>1666</v>
      </c>
      <c r="D188" s="202"/>
      <c r="E188" s="202"/>
      <c r="F188" s="223" t="s">
        <v>1588</v>
      </c>
      <c r="G188" s="202"/>
      <c r="H188" s="202" t="s">
        <v>1667</v>
      </c>
      <c r="I188" s="202" t="s">
        <v>1663</v>
      </c>
      <c r="J188" s="202"/>
      <c r="K188" s="246"/>
    </row>
    <row r="189" spans="2:11" ht="15" customHeight="1">
      <c r="B189" s="225"/>
      <c r="C189" s="259" t="s">
        <v>1668</v>
      </c>
      <c r="D189" s="202"/>
      <c r="E189" s="202"/>
      <c r="F189" s="223" t="s">
        <v>1588</v>
      </c>
      <c r="G189" s="202"/>
      <c r="H189" s="202" t="s">
        <v>1669</v>
      </c>
      <c r="I189" s="202" t="s">
        <v>1670</v>
      </c>
      <c r="J189" s="260" t="s">
        <v>1671</v>
      </c>
      <c r="K189" s="246"/>
    </row>
    <row r="190" spans="2:11" ht="15" customHeight="1">
      <c r="B190" s="261"/>
      <c r="C190" s="262" t="s">
        <v>1672</v>
      </c>
      <c r="D190" s="263"/>
      <c r="E190" s="263"/>
      <c r="F190" s="264" t="s">
        <v>1588</v>
      </c>
      <c r="G190" s="263"/>
      <c r="H190" s="263" t="s">
        <v>1673</v>
      </c>
      <c r="I190" s="263" t="s">
        <v>1670</v>
      </c>
      <c r="J190" s="265" t="s">
        <v>1671</v>
      </c>
      <c r="K190" s="266"/>
    </row>
    <row r="191" spans="2:11" ht="15" customHeight="1">
      <c r="B191" s="225"/>
      <c r="C191" s="259" t="s">
        <v>42</v>
      </c>
      <c r="D191" s="202"/>
      <c r="E191" s="202"/>
      <c r="F191" s="223" t="s">
        <v>1582</v>
      </c>
      <c r="G191" s="202"/>
      <c r="H191" s="199" t="s">
        <v>1674</v>
      </c>
      <c r="I191" s="202" t="s">
        <v>1675</v>
      </c>
      <c r="J191" s="202"/>
      <c r="K191" s="246"/>
    </row>
    <row r="192" spans="2:11" ht="15" customHeight="1">
      <c r="B192" s="225"/>
      <c r="C192" s="259" t="s">
        <v>1676</v>
      </c>
      <c r="D192" s="202"/>
      <c r="E192" s="202"/>
      <c r="F192" s="223" t="s">
        <v>1582</v>
      </c>
      <c r="G192" s="202"/>
      <c r="H192" s="202" t="s">
        <v>1677</v>
      </c>
      <c r="I192" s="202" t="s">
        <v>1617</v>
      </c>
      <c r="J192" s="202"/>
      <c r="K192" s="246"/>
    </row>
    <row r="193" spans="2:11" ht="15" customHeight="1">
      <c r="B193" s="225"/>
      <c r="C193" s="259" t="s">
        <v>1678</v>
      </c>
      <c r="D193" s="202"/>
      <c r="E193" s="202"/>
      <c r="F193" s="223" t="s">
        <v>1582</v>
      </c>
      <c r="G193" s="202"/>
      <c r="H193" s="202" t="s">
        <v>1679</v>
      </c>
      <c r="I193" s="202" t="s">
        <v>1617</v>
      </c>
      <c r="J193" s="202"/>
      <c r="K193" s="246"/>
    </row>
    <row r="194" spans="2:11" ht="15" customHeight="1">
      <c r="B194" s="225"/>
      <c r="C194" s="259" t="s">
        <v>1680</v>
      </c>
      <c r="D194" s="202"/>
      <c r="E194" s="202"/>
      <c r="F194" s="223" t="s">
        <v>1588</v>
      </c>
      <c r="G194" s="202"/>
      <c r="H194" s="202" t="s">
        <v>1681</v>
      </c>
      <c r="I194" s="202" t="s">
        <v>1617</v>
      </c>
      <c r="J194" s="202"/>
      <c r="K194" s="246"/>
    </row>
    <row r="195" spans="2:11" ht="15" customHeight="1">
      <c r="B195" s="252"/>
      <c r="C195" s="267"/>
      <c r="D195" s="232"/>
      <c r="E195" s="232"/>
      <c r="F195" s="232"/>
      <c r="G195" s="232"/>
      <c r="H195" s="232"/>
      <c r="I195" s="232"/>
      <c r="J195" s="232"/>
      <c r="K195" s="253"/>
    </row>
    <row r="196" spans="2:11" ht="18.75" customHeight="1">
      <c r="B196" s="234"/>
      <c r="C196" s="244"/>
      <c r="D196" s="244"/>
      <c r="E196" s="244"/>
      <c r="F196" s="254"/>
      <c r="G196" s="244"/>
      <c r="H196" s="244"/>
      <c r="I196" s="244"/>
      <c r="J196" s="244"/>
      <c r="K196" s="234"/>
    </row>
    <row r="197" spans="2:11" ht="18.75" customHeight="1">
      <c r="B197" s="234"/>
      <c r="C197" s="244"/>
      <c r="D197" s="244"/>
      <c r="E197" s="244"/>
      <c r="F197" s="254"/>
      <c r="G197" s="244"/>
      <c r="H197" s="244"/>
      <c r="I197" s="244"/>
      <c r="J197" s="244"/>
      <c r="K197" s="234"/>
    </row>
    <row r="198" spans="2:11" ht="18.75" customHeight="1">
      <c r="B198" s="209"/>
      <c r="C198" s="209"/>
      <c r="D198" s="209"/>
      <c r="E198" s="209"/>
      <c r="F198" s="209"/>
      <c r="G198" s="209"/>
      <c r="H198" s="209"/>
      <c r="I198" s="209"/>
      <c r="J198" s="209"/>
      <c r="K198" s="209"/>
    </row>
    <row r="199" spans="2:11" ht="12">
      <c r="B199" s="191"/>
      <c r="C199" s="192"/>
      <c r="D199" s="192"/>
      <c r="E199" s="192"/>
      <c r="F199" s="192"/>
      <c r="G199" s="192"/>
      <c r="H199" s="192"/>
      <c r="I199" s="192"/>
      <c r="J199" s="192"/>
      <c r="K199" s="193"/>
    </row>
    <row r="200" spans="2:11" ht="22.2">
      <c r="B200" s="194"/>
      <c r="C200" s="318" t="s">
        <v>1682</v>
      </c>
      <c r="D200" s="318"/>
      <c r="E200" s="318"/>
      <c r="F200" s="318"/>
      <c r="G200" s="318"/>
      <c r="H200" s="318"/>
      <c r="I200" s="318"/>
      <c r="J200" s="318"/>
      <c r="K200" s="195"/>
    </row>
    <row r="201" spans="2:11" ht="25.5" customHeight="1">
      <c r="B201" s="194"/>
      <c r="C201" s="268" t="s">
        <v>1683</v>
      </c>
      <c r="D201" s="268"/>
      <c r="E201" s="268"/>
      <c r="F201" s="268" t="s">
        <v>1684</v>
      </c>
      <c r="G201" s="269"/>
      <c r="H201" s="321" t="s">
        <v>1685</v>
      </c>
      <c r="I201" s="321"/>
      <c r="J201" s="321"/>
      <c r="K201" s="195"/>
    </row>
    <row r="202" spans="2:11" ht="5.25" customHeight="1">
      <c r="B202" s="225"/>
      <c r="C202" s="220"/>
      <c r="D202" s="220"/>
      <c r="E202" s="220"/>
      <c r="F202" s="220"/>
      <c r="G202" s="244"/>
      <c r="H202" s="220"/>
      <c r="I202" s="220"/>
      <c r="J202" s="220"/>
      <c r="K202" s="246"/>
    </row>
    <row r="203" spans="2:11" ht="15" customHeight="1">
      <c r="B203" s="225"/>
      <c r="C203" s="202" t="s">
        <v>1675</v>
      </c>
      <c r="D203" s="202"/>
      <c r="E203" s="202"/>
      <c r="F203" s="223" t="s">
        <v>43</v>
      </c>
      <c r="G203" s="202"/>
      <c r="H203" s="322" t="s">
        <v>1686</v>
      </c>
      <c r="I203" s="322"/>
      <c r="J203" s="322"/>
      <c r="K203" s="246"/>
    </row>
    <row r="204" spans="2:11" ht="15" customHeight="1">
      <c r="B204" s="225"/>
      <c r="C204" s="202"/>
      <c r="D204" s="202"/>
      <c r="E204" s="202"/>
      <c r="F204" s="223" t="s">
        <v>44</v>
      </c>
      <c r="G204" s="202"/>
      <c r="H204" s="322" t="s">
        <v>1687</v>
      </c>
      <c r="I204" s="322"/>
      <c r="J204" s="322"/>
      <c r="K204" s="246"/>
    </row>
    <row r="205" spans="2:11" ht="15" customHeight="1">
      <c r="B205" s="225"/>
      <c r="C205" s="202"/>
      <c r="D205" s="202"/>
      <c r="E205" s="202"/>
      <c r="F205" s="223" t="s">
        <v>47</v>
      </c>
      <c r="G205" s="202"/>
      <c r="H205" s="322" t="s">
        <v>1688</v>
      </c>
      <c r="I205" s="322"/>
      <c r="J205" s="322"/>
      <c r="K205" s="246"/>
    </row>
    <row r="206" spans="2:11" ht="15" customHeight="1">
      <c r="B206" s="225"/>
      <c r="C206" s="202"/>
      <c r="D206" s="202"/>
      <c r="E206" s="202"/>
      <c r="F206" s="223" t="s">
        <v>45</v>
      </c>
      <c r="G206" s="202"/>
      <c r="H206" s="322" t="s">
        <v>1689</v>
      </c>
      <c r="I206" s="322"/>
      <c r="J206" s="322"/>
      <c r="K206" s="246"/>
    </row>
    <row r="207" spans="2:11" ht="15" customHeight="1">
      <c r="B207" s="225"/>
      <c r="C207" s="202"/>
      <c r="D207" s="202"/>
      <c r="E207" s="202"/>
      <c r="F207" s="223" t="s">
        <v>46</v>
      </c>
      <c r="G207" s="202"/>
      <c r="H207" s="322" t="s">
        <v>1690</v>
      </c>
      <c r="I207" s="322"/>
      <c r="J207" s="322"/>
      <c r="K207" s="246"/>
    </row>
    <row r="208" spans="2:11" ht="15" customHeight="1">
      <c r="B208" s="225"/>
      <c r="C208" s="202"/>
      <c r="D208" s="202"/>
      <c r="E208" s="202"/>
      <c r="F208" s="223"/>
      <c r="G208" s="202"/>
      <c r="H208" s="202"/>
      <c r="I208" s="202"/>
      <c r="J208" s="202"/>
      <c r="K208" s="246"/>
    </row>
    <row r="209" spans="2:11" ht="15" customHeight="1">
      <c r="B209" s="225"/>
      <c r="C209" s="202" t="s">
        <v>1629</v>
      </c>
      <c r="D209" s="202"/>
      <c r="E209" s="202"/>
      <c r="F209" s="223" t="s">
        <v>79</v>
      </c>
      <c r="G209" s="202"/>
      <c r="H209" s="322" t="s">
        <v>1691</v>
      </c>
      <c r="I209" s="322"/>
      <c r="J209" s="322"/>
      <c r="K209" s="246"/>
    </row>
    <row r="210" spans="2:11" ht="15" customHeight="1">
      <c r="B210" s="225"/>
      <c r="C210" s="202"/>
      <c r="D210" s="202"/>
      <c r="E210" s="202"/>
      <c r="F210" s="223" t="s">
        <v>1526</v>
      </c>
      <c r="G210" s="202"/>
      <c r="H210" s="322" t="s">
        <v>1527</v>
      </c>
      <c r="I210" s="322"/>
      <c r="J210" s="322"/>
      <c r="K210" s="246"/>
    </row>
    <row r="211" spans="2:11" ht="15" customHeight="1">
      <c r="B211" s="225"/>
      <c r="C211" s="202"/>
      <c r="D211" s="202"/>
      <c r="E211" s="202"/>
      <c r="F211" s="223" t="s">
        <v>1524</v>
      </c>
      <c r="G211" s="202"/>
      <c r="H211" s="322" t="s">
        <v>1692</v>
      </c>
      <c r="I211" s="322"/>
      <c r="J211" s="322"/>
      <c r="K211" s="246"/>
    </row>
    <row r="212" spans="2:11" ht="15" customHeight="1">
      <c r="B212" s="270"/>
      <c r="C212" s="202"/>
      <c r="D212" s="202"/>
      <c r="E212" s="202"/>
      <c r="F212" s="223" t="s">
        <v>85</v>
      </c>
      <c r="G212" s="259"/>
      <c r="H212" s="323" t="s">
        <v>84</v>
      </c>
      <c r="I212" s="323"/>
      <c r="J212" s="323"/>
      <c r="K212" s="271"/>
    </row>
    <row r="213" spans="2:11" ht="15" customHeight="1">
      <c r="B213" s="270"/>
      <c r="C213" s="202"/>
      <c r="D213" s="202"/>
      <c r="E213" s="202"/>
      <c r="F213" s="223" t="s">
        <v>1528</v>
      </c>
      <c r="G213" s="259"/>
      <c r="H213" s="323" t="s">
        <v>1693</v>
      </c>
      <c r="I213" s="323"/>
      <c r="J213" s="323"/>
      <c r="K213" s="271"/>
    </row>
    <row r="214" spans="2:11" ht="15" customHeight="1">
      <c r="B214" s="270"/>
      <c r="C214" s="202"/>
      <c r="D214" s="202"/>
      <c r="E214" s="202"/>
      <c r="F214" s="223"/>
      <c r="G214" s="259"/>
      <c r="H214" s="250"/>
      <c r="I214" s="250"/>
      <c r="J214" s="250"/>
      <c r="K214" s="271"/>
    </row>
    <row r="215" spans="2:11" ht="15" customHeight="1">
      <c r="B215" s="270"/>
      <c r="C215" s="202" t="s">
        <v>1653</v>
      </c>
      <c r="D215" s="202"/>
      <c r="E215" s="202"/>
      <c r="F215" s="223">
        <v>1</v>
      </c>
      <c r="G215" s="259"/>
      <c r="H215" s="323" t="s">
        <v>1694</v>
      </c>
      <c r="I215" s="323"/>
      <c r="J215" s="323"/>
      <c r="K215" s="271"/>
    </row>
    <row r="216" spans="2:11" ht="15" customHeight="1">
      <c r="B216" s="270"/>
      <c r="C216" s="202"/>
      <c r="D216" s="202"/>
      <c r="E216" s="202"/>
      <c r="F216" s="223">
        <v>2</v>
      </c>
      <c r="G216" s="259"/>
      <c r="H216" s="323" t="s">
        <v>1695</v>
      </c>
      <c r="I216" s="323"/>
      <c r="J216" s="323"/>
      <c r="K216" s="271"/>
    </row>
    <row r="217" spans="2:11" ht="15" customHeight="1">
      <c r="B217" s="270"/>
      <c r="C217" s="202"/>
      <c r="D217" s="202"/>
      <c r="E217" s="202"/>
      <c r="F217" s="223">
        <v>3</v>
      </c>
      <c r="G217" s="259"/>
      <c r="H217" s="323" t="s">
        <v>1696</v>
      </c>
      <c r="I217" s="323"/>
      <c r="J217" s="323"/>
      <c r="K217" s="271"/>
    </row>
    <row r="218" spans="2:11" ht="15" customHeight="1">
      <c r="B218" s="270"/>
      <c r="C218" s="202"/>
      <c r="D218" s="202"/>
      <c r="E218" s="202"/>
      <c r="F218" s="223">
        <v>4</v>
      </c>
      <c r="G218" s="259"/>
      <c r="H218" s="323" t="s">
        <v>1697</v>
      </c>
      <c r="I218" s="323"/>
      <c r="J218" s="323"/>
      <c r="K218" s="271"/>
    </row>
    <row r="219" spans="2:11" ht="12.75" customHeight="1">
      <c r="B219" s="272"/>
      <c r="C219" s="273"/>
      <c r="D219" s="273"/>
      <c r="E219" s="273"/>
      <c r="F219" s="273"/>
      <c r="G219" s="273"/>
      <c r="H219" s="273"/>
      <c r="I219" s="273"/>
      <c r="J219" s="273"/>
      <c r="K219" s="274"/>
    </row>
  </sheetData>
  <sheetProtection formatCells="0" formatColumns="0" formatRows="0" insertColumns="0" insertRows="0" insertHyperlinks="0" deleteColumns="0" deleteRows="0" sort="0" autoFilter="0" pivotTables="0"/>
  <mergeCells count="77">
    <mergeCell ref="H217:J217"/>
    <mergeCell ref="H218:J218"/>
    <mergeCell ref="H216:J216"/>
    <mergeCell ref="H213:J213"/>
    <mergeCell ref="H212:J212"/>
    <mergeCell ref="H206:J206"/>
    <mergeCell ref="H207:J207"/>
    <mergeCell ref="H209:J209"/>
    <mergeCell ref="H211:J211"/>
    <mergeCell ref="H215:J215"/>
    <mergeCell ref="H210:J210"/>
    <mergeCell ref="C200:J200"/>
    <mergeCell ref="H201:J201"/>
    <mergeCell ref="H203:J203"/>
    <mergeCell ref="H204:J204"/>
    <mergeCell ref="H205:J205"/>
    <mergeCell ref="C75:J75"/>
    <mergeCell ref="C102:J102"/>
    <mergeCell ref="C122:J122"/>
    <mergeCell ref="C147:J147"/>
    <mergeCell ref="C165:J165"/>
    <mergeCell ref="D66:J66"/>
    <mergeCell ref="D67:J67"/>
    <mergeCell ref="D68:J68"/>
    <mergeCell ref="D69:J69"/>
    <mergeCell ref="D70:J70"/>
    <mergeCell ref="D60:J60"/>
    <mergeCell ref="D61:J61"/>
    <mergeCell ref="D62:J62"/>
    <mergeCell ref="D63:J63"/>
    <mergeCell ref="D65:J65"/>
    <mergeCell ref="C54:J54"/>
    <mergeCell ref="C55:J55"/>
    <mergeCell ref="C57:J57"/>
    <mergeCell ref="D58:J58"/>
    <mergeCell ref="D59:J59"/>
    <mergeCell ref="F23:J23"/>
    <mergeCell ref="C25:J25"/>
    <mergeCell ref="C26:J26"/>
    <mergeCell ref="D27:J27"/>
    <mergeCell ref="D28:J28"/>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D47:J47"/>
    <mergeCell ref="E48:J48"/>
    <mergeCell ref="E49:J49"/>
    <mergeCell ref="E50:J50"/>
    <mergeCell ref="D51:J51"/>
    <mergeCell ref="G41:J41"/>
    <mergeCell ref="G42:J42"/>
    <mergeCell ref="G43:J43"/>
    <mergeCell ref="G44:J44"/>
    <mergeCell ref="G45:J45"/>
    <mergeCell ref="G36:J36"/>
    <mergeCell ref="G37:J37"/>
    <mergeCell ref="G38:J38"/>
    <mergeCell ref="G39:J39"/>
    <mergeCell ref="G40:J40"/>
    <mergeCell ref="D30:J30"/>
    <mergeCell ref="D31:J31"/>
    <mergeCell ref="D33:J33"/>
    <mergeCell ref="D34:J34"/>
    <mergeCell ref="D35:J35"/>
  </mergeCells>
  <printOptions/>
  <pageMargins left="0.5902778" right="0.5902778" top="0.5902778" bottom="0.5902778" header="0" footer="0"/>
  <pageSetup fitToHeight="0"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39E79-C6F8-44D1-9602-096C487F3D57}">
  <sheetPr>
    <pageSetUpPr fitToPage="1"/>
  </sheetPr>
  <dimension ref="A1:G72"/>
  <sheetViews>
    <sheetView showGridLines="0" zoomScale="90" zoomScaleNormal="90" zoomScaleSheetLayoutView="100" workbookViewId="0" topLeftCell="A1">
      <pane ySplit="6" topLeftCell="A13" activePane="bottomLeft" state="frozen"/>
      <selection pane="bottomLeft" activeCell="C24" sqref="C24"/>
    </sheetView>
  </sheetViews>
  <sheetFormatPr defaultColWidth="13.8515625" defaultRowHeight="12"/>
  <cols>
    <col min="1" max="1" width="12.140625" style="451" customWidth="1"/>
    <col min="2" max="2" width="12.140625" style="452" customWidth="1"/>
    <col min="3" max="3" width="74.7109375" style="331" customWidth="1"/>
    <col min="4" max="4" width="11.00390625" style="331" customWidth="1"/>
    <col min="5" max="5" width="13.421875" style="453" customWidth="1"/>
    <col min="6" max="6" width="16.140625" style="331" customWidth="1"/>
    <col min="7" max="7" width="28.7109375" style="331" customWidth="1"/>
    <col min="8" max="256" width="13.8515625" style="331" customWidth="1"/>
    <col min="257" max="258" width="12.140625" style="331" customWidth="1"/>
    <col min="259" max="259" width="74.7109375" style="331" customWidth="1"/>
    <col min="260" max="260" width="11.00390625" style="331" customWidth="1"/>
    <col min="261" max="261" width="13.421875" style="331" customWidth="1"/>
    <col min="262" max="262" width="16.140625" style="331" customWidth="1"/>
    <col min="263" max="263" width="28.7109375" style="331" customWidth="1"/>
    <col min="264" max="512" width="13.8515625" style="331" customWidth="1"/>
    <col min="513" max="514" width="12.140625" style="331" customWidth="1"/>
    <col min="515" max="515" width="74.7109375" style="331" customWidth="1"/>
    <col min="516" max="516" width="11.00390625" style="331" customWidth="1"/>
    <col min="517" max="517" width="13.421875" style="331" customWidth="1"/>
    <col min="518" max="518" width="16.140625" style="331" customWidth="1"/>
    <col min="519" max="519" width="28.7109375" style="331" customWidth="1"/>
    <col min="520" max="768" width="13.8515625" style="331" customWidth="1"/>
    <col min="769" max="770" width="12.140625" style="331" customWidth="1"/>
    <col min="771" max="771" width="74.7109375" style="331" customWidth="1"/>
    <col min="772" max="772" width="11.00390625" style="331" customWidth="1"/>
    <col min="773" max="773" width="13.421875" style="331" customWidth="1"/>
    <col min="774" max="774" width="16.140625" style="331" customWidth="1"/>
    <col min="775" max="775" width="28.7109375" style="331" customWidth="1"/>
    <col min="776" max="1024" width="13.8515625" style="331" customWidth="1"/>
    <col min="1025" max="1026" width="12.140625" style="331" customWidth="1"/>
    <col min="1027" max="1027" width="74.7109375" style="331" customWidth="1"/>
    <col min="1028" max="1028" width="11.00390625" style="331" customWidth="1"/>
    <col min="1029" max="1029" width="13.421875" style="331" customWidth="1"/>
    <col min="1030" max="1030" width="16.140625" style="331" customWidth="1"/>
    <col min="1031" max="1031" width="28.7109375" style="331" customWidth="1"/>
    <col min="1032" max="1280" width="13.8515625" style="331" customWidth="1"/>
    <col min="1281" max="1282" width="12.140625" style="331" customWidth="1"/>
    <col min="1283" max="1283" width="74.7109375" style="331" customWidth="1"/>
    <col min="1284" max="1284" width="11.00390625" style="331" customWidth="1"/>
    <col min="1285" max="1285" width="13.421875" style="331" customWidth="1"/>
    <col min="1286" max="1286" width="16.140625" style="331" customWidth="1"/>
    <col min="1287" max="1287" width="28.7109375" style="331" customWidth="1"/>
    <col min="1288" max="1536" width="13.8515625" style="331" customWidth="1"/>
    <col min="1537" max="1538" width="12.140625" style="331" customWidth="1"/>
    <col min="1539" max="1539" width="74.7109375" style="331" customWidth="1"/>
    <col min="1540" max="1540" width="11.00390625" style="331" customWidth="1"/>
    <col min="1541" max="1541" width="13.421875" style="331" customWidth="1"/>
    <col min="1542" max="1542" width="16.140625" style="331" customWidth="1"/>
    <col min="1543" max="1543" width="28.7109375" style="331" customWidth="1"/>
    <col min="1544" max="1792" width="13.8515625" style="331" customWidth="1"/>
    <col min="1793" max="1794" width="12.140625" style="331" customWidth="1"/>
    <col min="1795" max="1795" width="74.7109375" style="331" customWidth="1"/>
    <col min="1796" max="1796" width="11.00390625" style="331" customWidth="1"/>
    <col min="1797" max="1797" width="13.421875" style="331" customWidth="1"/>
    <col min="1798" max="1798" width="16.140625" style="331" customWidth="1"/>
    <col min="1799" max="1799" width="28.7109375" style="331" customWidth="1"/>
    <col min="1800" max="2048" width="13.8515625" style="331" customWidth="1"/>
    <col min="2049" max="2050" width="12.140625" style="331" customWidth="1"/>
    <col min="2051" max="2051" width="74.7109375" style="331" customWidth="1"/>
    <col min="2052" max="2052" width="11.00390625" style="331" customWidth="1"/>
    <col min="2053" max="2053" width="13.421875" style="331" customWidth="1"/>
    <col min="2054" max="2054" width="16.140625" style="331" customWidth="1"/>
    <col min="2055" max="2055" width="28.7109375" style="331" customWidth="1"/>
    <col min="2056" max="2304" width="13.8515625" style="331" customWidth="1"/>
    <col min="2305" max="2306" width="12.140625" style="331" customWidth="1"/>
    <col min="2307" max="2307" width="74.7109375" style="331" customWidth="1"/>
    <col min="2308" max="2308" width="11.00390625" style="331" customWidth="1"/>
    <col min="2309" max="2309" width="13.421875" style="331" customWidth="1"/>
    <col min="2310" max="2310" width="16.140625" style="331" customWidth="1"/>
    <col min="2311" max="2311" width="28.7109375" style="331" customWidth="1"/>
    <col min="2312" max="2560" width="13.8515625" style="331" customWidth="1"/>
    <col min="2561" max="2562" width="12.140625" style="331" customWidth="1"/>
    <col min="2563" max="2563" width="74.7109375" style="331" customWidth="1"/>
    <col min="2564" max="2564" width="11.00390625" style="331" customWidth="1"/>
    <col min="2565" max="2565" width="13.421875" style="331" customWidth="1"/>
    <col min="2566" max="2566" width="16.140625" style="331" customWidth="1"/>
    <col min="2567" max="2567" width="28.7109375" style="331" customWidth="1"/>
    <col min="2568" max="2816" width="13.8515625" style="331" customWidth="1"/>
    <col min="2817" max="2818" width="12.140625" style="331" customWidth="1"/>
    <col min="2819" max="2819" width="74.7109375" style="331" customWidth="1"/>
    <col min="2820" max="2820" width="11.00390625" style="331" customWidth="1"/>
    <col min="2821" max="2821" width="13.421875" style="331" customWidth="1"/>
    <col min="2822" max="2822" width="16.140625" style="331" customWidth="1"/>
    <col min="2823" max="2823" width="28.7109375" style="331" customWidth="1"/>
    <col min="2824" max="3072" width="13.8515625" style="331" customWidth="1"/>
    <col min="3073" max="3074" width="12.140625" style="331" customWidth="1"/>
    <col min="3075" max="3075" width="74.7109375" style="331" customWidth="1"/>
    <col min="3076" max="3076" width="11.00390625" style="331" customWidth="1"/>
    <col min="3077" max="3077" width="13.421875" style="331" customWidth="1"/>
    <col min="3078" max="3078" width="16.140625" style="331" customWidth="1"/>
    <col min="3079" max="3079" width="28.7109375" style="331" customWidth="1"/>
    <col min="3080" max="3328" width="13.8515625" style="331" customWidth="1"/>
    <col min="3329" max="3330" width="12.140625" style="331" customWidth="1"/>
    <col min="3331" max="3331" width="74.7109375" style="331" customWidth="1"/>
    <col min="3332" max="3332" width="11.00390625" style="331" customWidth="1"/>
    <col min="3333" max="3333" width="13.421875" style="331" customWidth="1"/>
    <col min="3334" max="3334" width="16.140625" style="331" customWidth="1"/>
    <col min="3335" max="3335" width="28.7109375" style="331" customWidth="1"/>
    <col min="3336" max="3584" width="13.8515625" style="331" customWidth="1"/>
    <col min="3585" max="3586" width="12.140625" style="331" customWidth="1"/>
    <col min="3587" max="3587" width="74.7109375" style="331" customWidth="1"/>
    <col min="3588" max="3588" width="11.00390625" style="331" customWidth="1"/>
    <col min="3589" max="3589" width="13.421875" style="331" customWidth="1"/>
    <col min="3590" max="3590" width="16.140625" style="331" customWidth="1"/>
    <col min="3591" max="3591" width="28.7109375" style="331" customWidth="1"/>
    <col min="3592" max="3840" width="13.8515625" style="331" customWidth="1"/>
    <col min="3841" max="3842" width="12.140625" style="331" customWidth="1"/>
    <col min="3843" max="3843" width="74.7109375" style="331" customWidth="1"/>
    <col min="3844" max="3844" width="11.00390625" style="331" customWidth="1"/>
    <col min="3845" max="3845" width="13.421875" style="331" customWidth="1"/>
    <col min="3846" max="3846" width="16.140625" style="331" customWidth="1"/>
    <col min="3847" max="3847" width="28.7109375" style="331" customWidth="1"/>
    <col min="3848" max="4096" width="13.8515625" style="331" customWidth="1"/>
    <col min="4097" max="4098" width="12.140625" style="331" customWidth="1"/>
    <col min="4099" max="4099" width="74.7109375" style="331" customWidth="1"/>
    <col min="4100" max="4100" width="11.00390625" style="331" customWidth="1"/>
    <col min="4101" max="4101" width="13.421875" style="331" customWidth="1"/>
    <col min="4102" max="4102" width="16.140625" style="331" customWidth="1"/>
    <col min="4103" max="4103" width="28.7109375" style="331" customWidth="1"/>
    <col min="4104" max="4352" width="13.8515625" style="331" customWidth="1"/>
    <col min="4353" max="4354" width="12.140625" style="331" customWidth="1"/>
    <col min="4355" max="4355" width="74.7109375" style="331" customWidth="1"/>
    <col min="4356" max="4356" width="11.00390625" style="331" customWidth="1"/>
    <col min="4357" max="4357" width="13.421875" style="331" customWidth="1"/>
    <col min="4358" max="4358" width="16.140625" style="331" customWidth="1"/>
    <col min="4359" max="4359" width="28.7109375" style="331" customWidth="1"/>
    <col min="4360" max="4608" width="13.8515625" style="331" customWidth="1"/>
    <col min="4609" max="4610" width="12.140625" style="331" customWidth="1"/>
    <col min="4611" max="4611" width="74.7109375" style="331" customWidth="1"/>
    <col min="4612" max="4612" width="11.00390625" style="331" customWidth="1"/>
    <col min="4613" max="4613" width="13.421875" style="331" customWidth="1"/>
    <col min="4614" max="4614" width="16.140625" style="331" customWidth="1"/>
    <col min="4615" max="4615" width="28.7109375" style="331" customWidth="1"/>
    <col min="4616" max="4864" width="13.8515625" style="331" customWidth="1"/>
    <col min="4865" max="4866" width="12.140625" style="331" customWidth="1"/>
    <col min="4867" max="4867" width="74.7109375" style="331" customWidth="1"/>
    <col min="4868" max="4868" width="11.00390625" style="331" customWidth="1"/>
    <col min="4869" max="4869" width="13.421875" style="331" customWidth="1"/>
    <col min="4870" max="4870" width="16.140625" style="331" customWidth="1"/>
    <col min="4871" max="4871" width="28.7109375" style="331" customWidth="1"/>
    <col min="4872" max="5120" width="13.8515625" style="331" customWidth="1"/>
    <col min="5121" max="5122" width="12.140625" style="331" customWidth="1"/>
    <col min="5123" max="5123" width="74.7109375" style="331" customWidth="1"/>
    <col min="5124" max="5124" width="11.00390625" style="331" customWidth="1"/>
    <col min="5125" max="5125" width="13.421875" style="331" customWidth="1"/>
    <col min="5126" max="5126" width="16.140625" style="331" customWidth="1"/>
    <col min="5127" max="5127" width="28.7109375" style="331" customWidth="1"/>
    <col min="5128" max="5376" width="13.8515625" style="331" customWidth="1"/>
    <col min="5377" max="5378" width="12.140625" style="331" customWidth="1"/>
    <col min="5379" max="5379" width="74.7109375" style="331" customWidth="1"/>
    <col min="5380" max="5380" width="11.00390625" style="331" customWidth="1"/>
    <col min="5381" max="5381" width="13.421875" style="331" customWidth="1"/>
    <col min="5382" max="5382" width="16.140625" style="331" customWidth="1"/>
    <col min="5383" max="5383" width="28.7109375" style="331" customWidth="1"/>
    <col min="5384" max="5632" width="13.8515625" style="331" customWidth="1"/>
    <col min="5633" max="5634" width="12.140625" style="331" customWidth="1"/>
    <col min="5635" max="5635" width="74.7109375" style="331" customWidth="1"/>
    <col min="5636" max="5636" width="11.00390625" style="331" customWidth="1"/>
    <col min="5637" max="5637" width="13.421875" style="331" customWidth="1"/>
    <col min="5638" max="5638" width="16.140625" style="331" customWidth="1"/>
    <col min="5639" max="5639" width="28.7109375" style="331" customWidth="1"/>
    <col min="5640" max="5888" width="13.8515625" style="331" customWidth="1"/>
    <col min="5889" max="5890" width="12.140625" style="331" customWidth="1"/>
    <col min="5891" max="5891" width="74.7109375" style="331" customWidth="1"/>
    <col min="5892" max="5892" width="11.00390625" style="331" customWidth="1"/>
    <col min="5893" max="5893" width="13.421875" style="331" customWidth="1"/>
    <col min="5894" max="5894" width="16.140625" style="331" customWidth="1"/>
    <col min="5895" max="5895" width="28.7109375" style="331" customWidth="1"/>
    <col min="5896" max="6144" width="13.8515625" style="331" customWidth="1"/>
    <col min="6145" max="6146" width="12.140625" style="331" customWidth="1"/>
    <col min="6147" max="6147" width="74.7109375" style="331" customWidth="1"/>
    <col min="6148" max="6148" width="11.00390625" style="331" customWidth="1"/>
    <col min="6149" max="6149" width="13.421875" style="331" customWidth="1"/>
    <col min="6150" max="6150" width="16.140625" style="331" customWidth="1"/>
    <col min="6151" max="6151" width="28.7109375" style="331" customWidth="1"/>
    <col min="6152" max="6400" width="13.8515625" style="331" customWidth="1"/>
    <col min="6401" max="6402" width="12.140625" style="331" customWidth="1"/>
    <col min="6403" max="6403" width="74.7109375" style="331" customWidth="1"/>
    <col min="6404" max="6404" width="11.00390625" style="331" customWidth="1"/>
    <col min="6405" max="6405" width="13.421875" style="331" customWidth="1"/>
    <col min="6406" max="6406" width="16.140625" style="331" customWidth="1"/>
    <col min="6407" max="6407" width="28.7109375" style="331" customWidth="1"/>
    <col min="6408" max="6656" width="13.8515625" style="331" customWidth="1"/>
    <col min="6657" max="6658" width="12.140625" style="331" customWidth="1"/>
    <col min="6659" max="6659" width="74.7109375" style="331" customWidth="1"/>
    <col min="6660" max="6660" width="11.00390625" style="331" customWidth="1"/>
    <col min="6661" max="6661" width="13.421875" style="331" customWidth="1"/>
    <col min="6662" max="6662" width="16.140625" style="331" customWidth="1"/>
    <col min="6663" max="6663" width="28.7109375" style="331" customWidth="1"/>
    <col min="6664" max="6912" width="13.8515625" style="331" customWidth="1"/>
    <col min="6913" max="6914" width="12.140625" style="331" customWidth="1"/>
    <col min="6915" max="6915" width="74.7109375" style="331" customWidth="1"/>
    <col min="6916" max="6916" width="11.00390625" style="331" customWidth="1"/>
    <col min="6917" max="6917" width="13.421875" style="331" customWidth="1"/>
    <col min="6918" max="6918" width="16.140625" style="331" customWidth="1"/>
    <col min="6919" max="6919" width="28.7109375" style="331" customWidth="1"/>
    <col min="6920" max="7168" width="13.8515625" style="331" customWidth="1"/>
    <col min="7169" max="7170" width="12.140625" style="331" customWidth="1"/>
    <col min="7171" max="7171" width="74.7109375" style="331" customWidth="1"/>
    <col min="7172" max="7172" width="11.00390625" style="331" customWidth="1"/>
    <col min="7173" max="7173" width="13.421875" style="331" customWidth="1"/>
    <col min="7174" max="7174" width="16.140625" style="331" customWidth="1"/>
    <col min="7175" max="7175" width="28.7109375" style="331" customWidth="1"/>
    <col min="7176" max="7424" width="13.8515625" style="331" customWidth="1"/>
    <col min="7425" max="7426" width="12.140625" style="331" customWidth="1"/>
    <col min="7427" max="7427" width="74.7109375" style="331" customWidth="1"/>
    <col min="7428" max="7428" width="11.00390625" style="331" customWidth="1"/>
    <col min="7429" max="7429" width="13.421875" style="331" customWidth="1"/>
    <col min="7430" max="7430" width="16.140625" style="331" customWidth="1"/>
    <col min="7431" max="7431" width="28.7109375" style="331" customWidth="1"/>
    <col min="7432" max="7680" width="13.8515625" style="331" customWidth="1"/>
    <col min="7681" max="7682" width="12.140625" style="331" customWidth="1"/>
    <col min="7683" max="7683" width="74.7109375" style="331" customWidth="1"/>
    <col min="7684" max="7684" width="11.00390625" style="331" customWidth="1"/>
    <col min="7685" max="7685" width="13.421875" style="331" customWidth="1"/>
    <col min="7686" max="7686" width="16.140625" style="331" customWidth="1"/>
    <col min="7687" max="7687" width="28.7109375" style="331" customWidth="1"/>
    <col min="7688" max="7936" width="13.8515625" style="331" customWidth="1"/>
    <col min="7937" max="7938" width="12.140625" style="331" customWidth="1"/>
    <col min="7939" max="7939" width="74.7109375" style="331" customWidth="1"/>
    <col min="7940" max="7940" width="11.00390625" style="331" customWidth="1"/>
    <col min="7941" max="7941" width="13.421875" style="331" customWidth="1"/>
    <col min="7942" max="7942" width="16.140625" style="331" customWidth="1"/>
    <col min="7943" max="7943" width="28.7109375" style="331" customWidth="1"/>
    <col min="7944" max="8192" width="13.8515625" style="331" customWidth="1"/>
    <col min="8193" max="8194" width="12.140625" style="331" customWidth="1"/>
    <col min="8195" max="8195" width="74.7109375" style="331" customWidth="1"/>
    <col min="8196" max="8196" width="11.00390625" style="331" customWidth="1"/>
    <col min="8197" max="8197" width="13.421875" style="331" customWidth="1"/>
    <col min="8198" max="8198" width="16.140625" style="331" customWidth="1"/>
    <col min="8199" max="8199" width="28.7109375" style="331" customWidth="1"/>
    <col min="8200" max="8448" width="13.8515625" style="331" customWidth="1"/>
    <col min="8449" max="8450" width="12.140625" style="331" customWidth="1"/>
    <col min="8451" max="8451" width="74.7109375" style="331" customWidth="1"/>
    <col min="8452" max="8452" width="11.00390625" style="331" customWidth="1"/>
    <col min="8453" max="8453" width="13.421875" style="331" customWidth="1"/>
    <col min="8454" max="8454" width="16.140625" style="331" customWidth="1"/>
    <col min="8455" max="8455" width="28.7109375" style="331" customWidth="1"/>
    <col min="8456" max="8704" width="13.8515625" style="331" customWidth="1"/>
    <col min="8705" max="8706" width="12.140625" style="331" customWidth="1"/>
    <col min="8707" max="8707" width="74.7109375" style="331" customWidth="1"/>
    <col min="8708" max="8708" width="11.00390625" style="331" customWidth="1"/>
    <col min="8709" max="8709" width="13.421875" style="331" customWidth="1"/>
    <col min="8710" max="8710" width="16.140625" style="331" customWidth="1"/>
    <col min="8711" max="8711" width="28.7109375" style="331" customWidth="1"/>
    <col min="8712" max="8960" width="13.8515625" style="331" customWidth="1"/>
    <col min="8961" max="8962" width="12.140625" style="331" customWidth="1"/>
    <col min="8963" max="8963" width="74.7109375" style="331" customWidth="1"/>
    <col min="8964" max="8964" width="11.00390625" style="331" customWidth="1"/>
    <col min="8965" max="8965" width="13.421875" style="331" customWidth="1"/>
    <col min="8966" max="8966" width="16.140625" style="331" customWidth="1"/>
    <col min="8967" max="8967" width="28.7109375" style="331" customWidth="1"/>
    <col min="8968" max="9216" width="13.8515625" style="331" customWidth="1"/>
    <col min="9217" max="9218" width="12.140625" style="331" customWidth="1"/>
    <col min="9219" max="9219" width="74.7109375" style="331" customWidth="1"/>
    <col min="9220" max="9220" width="11.00390625" style="331" customWidth="1"/>
    <col min="9221" max="9221" width="13.421875" style="331" customWidth="1"/>
    <col min="9222" max="9222" width="16.140625" style="331" customWidth="1"/>
    <col min="9223" max="9223" width="28.7109375" style="331" customWidth="1"/>
    <col min="9224" max="9472" width="13.8515625" style="331" customWidth="1"/>
    <col min="9473" max="9474" width="12.140625" style="331" customWidth="1"/>
    <col min="9475" max="9475" width="74.7109375" style="331" customWidth="1"/>
    <col min="9476" max="9476" width="11.00390625" style="331" customWidth="1"/>
    <col min="9477" max="9477" width="13.421875" style="331" customWidth="1"/>
    <col min="9478" max="9478" width="16.140625" style="331" customWidth="1"/>
    <col min="9479" max="9479" width="28.7109375" style="331" customWidth="1"/>
    <col min="9480" max="9728" width="13.8515625" style="331" customWidth="1"/>
    <col min="9729" max="9730" width="12.140625" style="331" customWidth="1"/>
    <col min="9731" max="9731" width="74.7109375" style="331" customWidth="1"/>
    <col min="9732" max="9732" width="11.00390625" style="331" customWidth="1"/>
    <col min="9733" max="9733" width="13.421875" style="331" customWidth="1"/>
    <col min="9734" max="9734" width="16.140625" style="331" customWidth="1"/>
    <col min="9735" max="9735" width="28.7109375" style="331" customWidth="1"/>
    <col min="9736" max="9984" width="13.8515625" style="331" customWidth="1"/>
    <col min="9985" max="9986" width="12.140625" style="331" customWidth="1"/>
    <col min="9987" max="9987" width="74.7109375" style="331" customWidth="1"/>
    <col min="9988" max="9988" width="11.00390625" style="331" customWidth="1"/>
    <col min="9989" max="9989" width="13.421875" style="331" customWidth="1"/>
    <col min="9990" max="9990" width="16.140625" style="331" customWidth="1"/>
    <col min="9991" max="9991" width="28.7109375" style="331" customWidth="1"/>
    <col min="9992" max="10240" width="13.8515625" style="331" customWidth="1"/>
    <col min="10241" max="10242" width="12.140625" style="331" customWidth="1"/>
    <col min="10243" max="10243" width="74.7109375" style="331" customWidth="1"/>
    <col min="10244" max="10244" width="11.00390625" style="331" customWidth="1"/>
    <col min="10245" max="10245" width="13.421875" style="331" customWidth="1"/>
    <col min="10246" max="10246" width="16.140625" style="331" customWidth="1"/>
    <col min="10247" max="10247" width="28.7109375" style="331" customWidth="1"/>
    <col min="10248" max="10496" width="13.8515625" style="331" customWidth="1"/>
    <col min="10497" max="10498" width="12.140625" style="331" customWidth="1"/>
    <col min="10499" max="10499" width="74.7109375" style="331" customWidth="1"/>
    <col min="10500" max="10500" width="11.00390625" style="331" customWidth="1"/>
    <col min="10501" max="10501" width="13.421875" style="331" customWidth="1"/>
    <col min="10502" max="10502" width="16.140625" style="331" customWidth="1"/>
    <col min="10503" max="10503" width="28.7109375" style="331" customWidth="1"/>
    <col min="10504" max="10752" width="13.8515625" style="331" customWidth="1"/>
    <col min="10753" max="10754" width="12.140625" style="331" customWidth="1"/>
    <col min="10755" max="10755" width="74.7109375" style="331" customWidth="1"/>
    <col min="10756" max="10756" width="11.00390625" style="331" customWidth="1"/>
    <col min="10757" max="10757" width="13.421875" style="331" customWidth="1"/>
    <col min="10758" max="10758" width="16.140625" style="331" customWidth="1"/>
    <col min="10759" max="10759" width="28.7109375" style="331" customWidth="1"/>
    <col min="10760" max="11008" width="13.8515625" style="331" customWidth="1"/>
    <col min="11009" max="11010" width="12.140625" style="331" customWidth="1"/>
    <col min="11011" max="11011" width="74.7109375" style="331" customWidth="1"/>
    <col min="11012" max="11012" width="11.00390625" style="331" customWidth="1"/>
    <col min="11013" max="11013" width="13.421875" style="331" customWidth="1"/>
    <col min="11014" max="11014" width="16.140625" style="331" customWidth="1"/>
    <col min="11015" max="11015" width="28.7109375" style="331" customWidth="1"/>
    <col min="11016" max="11264" width="13.8515625" style="331" customWidth="1"/>
    <col min="11265" max="11266" width="12.140625" style="331" customWidth="1"/>
    <col min="11267" max="11267" width="74.7109375" style="331" customWidth="1"/>
    <col min="11268" max="11268" width="11.00390625" style="331" customWidth="1"/>
    <col min="11269" max="11269" width="13.421875" style="331" customWidth="1"/>
    <col min="11270" max="11270" width="16.140625" style="331" customWidth="1"/>
    <col min="11271" max="11271" width="28.7109375" style="331" customWidth="1"/>
    <col min="11272" max="11520" width="13.8515625" style="331" customWidth="1"/>
    <col min="11521" max="11522" width="12.140625" style="331" customWidth="1"/>
    <col min="11523" max="11523" width="74.7109375" style="331" customWidth="1"/>
    <col min="11524" max="11524" width="11.00390625" style="331" customWidth="1"/>
    <col min="11525" max="11525" width="13.421875" style="331" customWidth="1"/>
    <col min="11526" max="11526" width="16.140625" style="331" customWidth="1"/>
    <col min="11527" max="11527" width="28.7109375" style="331" customWidth="1"/>
    <col min="11528" max="11776" width="13.8515625" style="331" customWidth="1"/>
    <col min="11777" max="11778" width="12.140625" style="331" customWidth="1"/>
    <col min="11779" max="11779" width="74.7109375" style="331" customWidth="1"/>
    <col min="11780" max="11780" width="11.00390625" style="331" customWidth="1"/>
    <col min="11781" max="11781" width="13.421875" style="331" customWidth="1"/>
    <col min="11782" max="11782" width="16.140625" style="331" customWidth="1"/>
    <col min="11783" max="11783" width="28.7109375" style="331" customWidth="1"/>
    <col min="11784" max="12032" width="13.8515625" style="331" customWidth="1"/>
    <col min="12033" max="12034" width="12.140625" style="331" customWidth="1"/>
    <col min="12035" max="12035" width="74.7109375" style="331" customWidth="1"/>
    <col min="12036" max="12036" width="11.00390625" style="331" customWidth="1"/>
    <col min="12037" max="12037" width="13.421875" style="331" customWidth="1"/>
    <col min="12038" max="12038" width="16.140625" style="331" customWidth="1"/>
    <col min="12039" max="12039" width="28.7109375" style="331" customWidth="1"/>
    <col min="12040" max="12288" width="13.8515625" style="331" customWidth="1"/>
    <col min="12289" max="12290" width="12.140625" style="331" customWidth="1"/>
    <col min="12291" max="12291" width="74.7109375" style="331" customWidth="1"/>
    <col min="12292" max="12292" width="11.00390625" style="331" customWidth="1"/>
    <col min="12293" max="12293" width="13.421875" style="331" customWidth="1"/>
    <col min="12294" max="12294" width="16.140625" style="331" customWidth="1"/>
    <col min="12295" max="12295" width="28.7109375" style="331" customWidth="1"/>
    <col min="12296" max="12544" width="13.8515625" style="331" customWidth="1"/>
    <col min="12545" max="12546" width="12.140625" style="331" customWidth="1"/>
    <col min="12547" max="12547" width="74.7109375" style="331" customWidth="1"/>
    <col min="12548" max="12548" width="11.00390625" style="331" customWidth="1"/>
    <col min="12549" max="12549" width="13.421875" style="331" customWidth="1"/>
    <col min="12550" max="12550" width="16.140625" style="331" customWidth="1"/>
    <col min="12551" max="12551" width="28.7109375" style="331" customWidth="1"/>
    <col min="12552" max="12800" width="13.8515625" style="331" customWidth="1"/>
    <col min="12801" max="12802" width="12.140625" style="331" customWidth="1"/>
    <col min="12803" max="12803" width="74.7109375" style="331" customWidth="1"/>
    <col min="12804" max="12804" width="11.00390625" style="331" customWidth="1"/>
    <col min="12805" max="12805" width="13.421875" style="331" customWidth="1"/>
    <col min="12806" max="12806" width="16.140625" style="331" customWidth="1"/>
    <col min="12807" max="12807" width="28.7109375" style="331" customWidth="1"/>
    <col min="12808" max="13056" width="13.8515625" style="331" customWidth="1"/>
    <col min="13057" max="13058" width="12.140625" style="331" customWidth="1"/>
    <col min="13059" max="13059" width="74.7109375" style="331" customWidth="1"/>
    <col min="13060" max="13060" width="11.00390625" style="331" customWidth="1"/>
    <col min="13061" max="13061" width="13.421875" style="331" customWidth="1"/>
    <col min="13062" max="13062" width="16.140625" style="331" customWidth="1"/>
    <col min="13063" max="13063" width="28.7109375" style="331" customWidth="1"/>
    <col min="13064" max="13312" width="13.8515625" style="331" customWidth="1"/>
    <col min="13313" max="13314" width="12.140625" style="331" customWidth="1"/>
    <col min="13315" max="13315" width="74.7109375" style="331" customWidth="1"/>
    <col min="13316" max="13316" width="11.00390625" style="331" customWidth="1"/>
    <col min="13317" max="13317" width="13.421875" style="331" customWidth="1"/>
    <col min="13318" max="13318" width="16.140625" style="331" customWidth="1"/>
    <col min="13319" max="13319" width="28.7109375" style="331" customWidth="1"/>
    <col min="13320" max="13568" width="13.8515625" style="331" customWidth="1"/>
    <col min="13569" max="13570" width="12.140625" style="331" customWidth="1"/>
    <col min="13571" max="13571" width="74.7109375" style="331" customWidth="1"/>
    <col min="13572" max="13572" width="11.00390625" style="331" customWidth="1"/>
    <col min="13573" max="13573" width="13.421875" style="331" customWidth="1"/>
    <col min="13574" max="13574" width="16.140625" style="331" customWidth="1"/>
    <col min="13575" max="13575" width="28.7109375" style="331" customWidth="1"/>
    <col min="13576" max="13824" width="13.8515625" style="331" customWidth="1"/>
    <col min="13825" max="13826" width="12.140625" style="331" customWidth="1"/>
    <col min="13827" max="13827" width="74.7109375" style="331" customWidth="1"/>
    <col min="13828" max="13828" width="11.00390625" style="331" customWidth="1"/>
    <col min="13829" max="13829" width="13.421875" style="331" customWidth="1"/>
    <col min="13830" max="13830" width="16.140625" style="331" customWidth="1"/>
    <col min="13831" max="13831" width="28.7109375" style="331" customWidth="1"/>
    <col min="13832" max="14080" width="13.8515625" style="331" customWidth="1"/>
    <col min="14081" max="14082" width="12.140625" style="331" customWidth="1"/>
    <col min="14083" max="14083" width="74.7109375" style="331" customWidth="1"/>
    <col min="14084" max="14084" width="11.00390625" style="331" customWidth="1"/>
    <col min="14085" max="14085" width="13.421875" style="331" customWidth="1"/>
    <col min="14086" max="14086" width="16.140625" style="331" customWidth="1"/>
    <col min="14087" max="14087" width="28.7109375" style="331" customWidth="1"/>
    <col min="14088" max="14336" width="13.8515625" style="331" customWidth="1"/>
    <col min="14337" max="14338" width="12.140625" style="331" customWidth="1"/>
    <col min="14339" max="14339" width="74.7109375" style="331" customWidth="1"/>
    <col min="14340" max="14340" width="11.00390625" style="331" customWidth="1"/>
    <col min="14341" max="14341" width="13.421875" style="331" customWidth="1"/>
    <col min="14342" max="14342" width="16.140625" style="331" customWidth="1"/>
    <col min="14343" max="14343" width="28.7109375" style="331" customWidth="1"/>
    <col min="14344" max="14592" width="13.8515625" style="331" customWidth="1"/>
    <col min="14593" max="14594" width="12.140625" style="331" customWidth="1"/>
    <col min="14595" max="14595" width="74.7109375" style="331" customWidth="1"/>
    <col min="14596" max="14596" width="11.00390625" style="331" customWidth="1"/>
    <col min="14597" max="14597" width="13.421875" style="331" customWidth="1"/>
    <col min="14598" max="14598" width="16.140625" style="331" customWidth="1"/>
    <col min="14599" max="14599" width="28.7109375" style="331" customWidth="1"/>
    <col min="14600" max="14848" width="13.8515625" style="331" customWidth="1"/>
    <col min="14849" max="14850" width="12.140625" style="331" customWidth="1"/>
    <col min="14851" max="14851" width="74.7109375" style="331" customWidth="1"/>
    <col min="14852" max="14852" width="11.00390625" style="331" customWidth="1"/>
    <col min="14853" max="14853" width="13.421875" style="331" customWidth="1"/>
    <col min="14854" max="14854" width="16.140625" style="331" customWidth="1"/>
    <col min="14855" max="14855" width="28.7109375" style="331" customWidth="1"/>
    <col min="14856" max="15104" width="13.8515625" style="331" customWidth="1"/>
    <col min="15105" max="15106" width="12.140625" style="331" customWidth="1"/>
    <col min="15107" max="15107" width="74.7109375" style="331" customWidth="1"/>
    <col min="15108" max="15108" width="11.00390625" style="331" customWidth="1"/>
    <col min="15109" max="15109" width="13.421875" style="331" customWidth="1"/>
    <col min="15110" max="15110" width="16.140625" style="331" customWidth="1"/>
    <col min="15111" max="15111" width="28.7109375" style="331" customWidth="1"/>
    <col min="15112" max="15360" width="13.8515625" style="331" customWidth="1"/>
    <col min="15361" max="15362" width="12.140625" style="331" customWidth="1"/>
    <col min="15363" max="15363" width="74.7109375" style="331" customWidth="1"/>
    <col min="15364" max="15364" width="11.00390625" style="331" customWidth="1"/>
    <col min="15365" max="15365" width="13.421875" style="331" customWidth="1"/>
    <col min="15366" max="15366" width="16.140625" style="331" customWidth="1"/>
    <col min="15367" max="15367" width="28.7109375" style="331" customWidth="1"/>
    <col min="15368" max="15616" width="13.8515625" style="331" customWidth="1"/>
    <col min="15617" max="15618" width="12.140625" style="331" customWidth="1"/>
    <col min="15619" max="15619" width="74.7109375" style="331" customWidth="1"/>
    <col min="15620" max="15620" width="11.00390625" style="331" customWidth="1"/>
    <col min="15621" max="15621" width="13.421875" style="331" customWidth="1"/>
    <col min="15622" max="15622" width="16.140625" style="331" customWidth="1"/>
    <col min="15623" max="15623" width="28.7109375" style="331" customWidth="1"/>
    <col min="15624" max="15872" width="13.8515625" style="331" customWidth="1"/>
    <col min="15873" max="15874" width="12.140625" style="331" customWidth="1"/>
    <col min="15875" max="15875" width="74.7109375" style="331" customWidth="1"/>
    <col min="15876" max="15876" width="11.00390625" style="331" customWidth="1"/>
    <col min="15877" max="15877" width="13.421875" style="331" customWidth="1"/>
    <col min="15878" max="15878" width="16.140625" style="331" customWidth="1"/>
    <col min="15879" max="15879" width="28.7109375" style="331" customWidth="1"/>
    <col min="15880" max="16128" width="13.8515625" style="331" customWidth="1"/>
    <col min="16129" max="16130" width="12.140625" style="331" customWidth="1"/>
    <col min="16131" max="16131" width="74.7109375" style="331" customWidth="1"/>
    <col min="16132" max="16132" width="11.00390625" style="331" customWidth="1"/>
    <col min="16133" max="16133" width="13.421875" style="331" customWidth="1"/>
    <col min="16134" max="16134" width="16.140625" style="331" customWidth="1"/>
    <col min="16135" max="16135" width="28.7109375" style="331" customWidth="1"/>
    <col min="16136" max="16384" width="13.8515625" style="331" customWidth="1"/>
  </cols>
  <sheetData>
    <row r="1" spans="1:7" ht="9" customHeight="1">
      <c r="A1" s="324"/>
      <c r="B1" s="325"/>
      <c r="C1" s="326"/>
      <c r="D1" s="327"/>
      <c r="E1" s="328"/>
      <c r="F1" s="329"/>
      <c r="G1" s="330"/>
    </row>
    <row r="2" spans="1:7" ht="21">
      <c r="A2" s="332"/>
      <c r="B2" s="333"/>
      <c r="C2" s="334" t="s">
        <v>1698</v>
      </c>
      <c r="D2" s="335"/>
      <c r="E2" s="336"/>
      <c r="F2" s="337"/>
      <c r="G2" s="338"/>
    </row>
    <row r="3" spans="1:7" ht="15.6">
      <c r="A3" s="332"/>
      <c r="B3" s="333"/>
      <c r="C3" s="339" t="s">
        <v>1699</v>
      </c>
      <c r="D3" s="335"/>
      <c r="E3" s="336"/>
      <c r="F3" s="340"/>
      <c r="G3" s="341"/>
    </row>
    <row r="4" spans="1:7" ht="17.4">
      <c r="A4" s="332"/>
      <c r="B4" s="333"/>
      <c r="C4" s="342"/>
      <c r="D4" s="343" t="s">
        <v>1700</v>
      </c>
      <c r="E4" s="336"/>
      <c r="F4" s="340"/>
      <c r="G4" s="341"/>
    </row>
    <row r="5" spans="1:7" ht="16.2" thickBot="1">
      <c r="A5" s="344"/>
      <c r="B5" s="345"/>
      <c r="C5" s="346"/>
      <c r="D5" s="347"/>
      <c r="E5" s="348"/>
      <c r="F5" s="349"/>
      <c r="G5" s="350"/>
    </row>
    <row r="6" spans="1:7" ht="24.6" thickBot="1">
      <c r="A6" s="351" t="s">
        <v>1701</v>
      </c>
      <c r="B6" s="352" t="s">
        <v>1702</v>
      </c>
      <c r="C6" s="353" t="s">
        <v>1703</v>
      </c>
      <c r="D6" s="354" t="s">
        <v>1704</v>
      </c>
      <c r="E6" s="355" t="s">
        <v>129</v>
      </c>
      <c r="F6" s="356" t="s">
        <v>1705</v>
      </c>
      <c r="G6" s="357" t="s">
        <v>1706</v>
      </c>
    </row>
    <row r="7" spans="1:7" ht="22.8">
      <c r="A7" s="358"/>
      <c r="B7" s="359"/>
      <c r="C7" s="360" t="s">
        <v>1707</v>
      </c>
      <c r="D7" s="358"/>
      <c r="E7" s="361"/>
      <c r="F7" s="362"/>
      <c r="G7" s="363"/>
    </row>
    <row r="8" spans="1:7" ht="12">
      <c r="A8" s="364"/>
      <c r="B8" s="365"/>
      <c r="C8" s="366"/>
      <c r="D8" s="364"/>
      <c r="E8" s="367"/>
      <c r="F8" s="368"/>
      <c r="G8" s="369"/>
    </row>
    <row r="9" spans="1:7" ht="12">
      <c r="A9" s="364">
        <v>1</v>
      </c>
      <c r="B9" s="365"/>
      <c r="C9" s="366" t="s">
        <v>1708</v>
      </c>
      <c r="D9" s="364"/>
      <c r="E9" s="367"/>
      <c r="F9" s="368"/>
      <c r="G9" s="369">
        <f>G29</f>
        <v>0</v>
      </c>
    </row>
    <row r="10" spans="1:7" ht="12">
      <c r="A10" s="364">
        <v>2</v>
      </c>
      <c r="B10" s="365"/>
      <c r="C10" s="366" t="s">
        <v>1709</v>
      </c>
      <c r="D10" s="364"/>
      <c r="E10" s="367"/>
      <c r="F10" s="368"/>
      <c r="G10" s="369">
        <f>G42</f>
        <v>0</v>
      </c>
    </row>
    <row r="11" spans="1:7" ht="12">
      <c r="A11" s="364">
        <v>3</v>
      </c>
      <c r="B11" s="365"/>
      <c r="C11" s="366" t="s">
        <v>1710</v>
      </c>
      <c r="D11" s="364"/>
      <c r="E11" s="367"/>
      <c r="F11" s="368"/>
      <c r="G11" s="369">
        <f>G57</f>
        <v>0</v>
      </c>
    </row>
    <row r="12" spans="1:7" ht="12">
      <c r="A12" s="364">
        <v>4</v>
      </c>
      <c r="B12" s="365"/>
      <c r="C12" s="366" t="s">
        <v>1711</v>
      </c>
      <c r="D12" s="364"/>
      <c r="E12" s="367"/>
      <c r="F12" s="368"/>
      <c r="G12" s="370">
        <f>G70</f>
        <v>0</v>
      </c>
    </row>
    <row r="13" spans="1:7" ht="15" customHeight="1" thickBot="1">
      <c r="A13" s="364"/>
      <c r="B13" s="365"/>
      <c r="C13" s="366"/>
      <c r="D13" s="364"/>
      <c r="E13" s="367"/>
      <c r="F13" s="368"/>
      <c r="G13" s="370"/>
    </row>
    <row r="14" spans="1:7" ht="21.6" thickBot="1">
      <c r="A14" s="371"/>
      <c r="B14" s="372"/>
      <c r="C14" s="373" t="s">
        <v>1712</v>
      </c>
      <c r="D14" s="371"/>
      <c r="E14" s="374"/>
      <c r="F14" s="375"/>
      <c r="G14" s="376">
        <f>SUM(G9:G13)</f>
        <v>0</v>
      </c>
    </row>
    <row r="15" spans="1:7" ht="15.6" thickBot="1">
      <c r="A15" s="377"/>
      <c r="B15" s="378"/>
      <c r="C15" s="379"/>
      <c r="D15" s="377"/>
      <c r="E15" s="380"/>
      <c r="F15" s="381"/>
      <c r="G15" s="382"/>
    </row>
    <row r="16" spans="1:7" ht="16.2" thickBot="1">
      <c r="A16" s="383"/>
      <c r="B16" s="384"/>
      <c r="C16" s="385" t="str">
        <f>C9</f>
        <v>Vnitřní kanalizace</v>
      </c>
      <c r="D16" s="386"/>
      <c r="E16" s="387"/>
      <c r="F16" s="388"/>
      <c r="G16" s="389"/>
    </row>
    <row r="17" spans="1:7" ht="12">
      <c r="A17" s="390"/>
      <c r="B17" s="391"/>
      <c r="C17" s="392"/>
      <c r="D17" s="392"/>
      <c r="E17" s="392"/>
      <c r="F17" s="392"/>
      <c r="G17" s="393"/>
    </row>
    <row r="18" spans="1:7" ht="27.6">
      <c r="A18" s="394">
        <v>1</v>
      </c>
      <c r="B18" s="395" t="s">
        <v>1713</v>
      </c>
      <c r="C18" s="396" t="s">
        <v>1714</v>
      </c>
      <c r="D18" s="397" t="s">
        <v>445</v>
      </c>
      <c r="E18" s="398">
        <v>2</v>
      </c>
      <c r="F18" s="884"/>
      <c r="G18" s="399">
        <f aca="true" t="shared" si="0" ref="G18:G27">E18*F18</f>
        <v>0</v>
      </c>
    </row>
    <row r="19" spans="1:7" ht="27.6">
      <c r="A19" s="394">
        <v>2</v>
      </c>
      <c r="B19" s="395" t="s">
        <v>1715</v>
      </c>
      <c r="C19" s="400" t="s">
        <v>1716</v>
      </c>
      <c r="D19" s="397" t="s">
        <v>1717</v>
      </c>
      <c r="E19" s="398">
        <v>1</v>
      </c>
      <c r="F19" s="884"/>
      <c r="G19" s="399">
        <f t="shared" si="0"/>
        <v>0</v>
      </c>
    </row>
    <row r="20" spans="1:7" ht="12">
      <c r="A20" s="394">
        <v>3</v>
      </c>
      <c r="B20" s="395" t="s">
        <v>1718</v>
      </c>
      <c r="C20" s="401" t="s">
        <v>1719</v>
      </c>
      <c r="D20" s="402" t="s">
        <v>1717</v>
      </c>
      <c r="E20" s="403">
        <v>1</v>
      </c>
      <c r="F20" s="885"/>
      <c r="G20" s="399">
        <f t="shared" si="0"/>
        <v>0</v>
      </c>
    </row>
    <row r="21" spans="1:7" ht="12">
      <c r="A21" s="394">
        <v>4</v>
      </c>
      <c r="B21" s="395" t="s">
        <v>1720</v>
      </c>
      <c r="C21" s="401" t="s">
        <v>1721</v>
      </c>
      <c r="D21" s="402" t="s">
        <v>1717</v>
      </c>
      <c r="E21" s="403">
        <v>1</v>
      </c>
      <c r="F21" s="885"/>
      <c r="G21" s="399">
        <f t="shared" si="0"/>
        <v>0</v>
      </c>
    </row>
    <row r="22" spans="1:7" ht="12">
      <c r="A22" s="394">
        <v>5</v>
      </c>
      <c r="B22" s="395" t="s">
        <v>1722</v>
      </c>
      <c r="C22" s="401" t="s">
        <v>1723</v>
      </c>
      <c r="D22" s="402" t="s">
        <v>1717</v>
      </c>
      <c r="E22" s="403">
        <v>1</v>
      </c>
      <c r="F22" s="885"/>
      <c r="G22" s="399">
        <f t="shared" si="0"/>
        <v>0</v>
      </c>
    </row>
    <row r="23" spans="1:7" ht="12">
      <c r="A23" s="394">
        <v>6</v>
      </c>
      <c r="B23" s="395" t="s">
        <v>1724</v>
      </c>
      <c r="C23" s="401" t="s">
        <v>1725</v>
      </c>
      <c r="D23" s="402" t="s">
        <v>445</v>
      </c>
      <c r="E23" s="403">
        <v>10</v>
      </c>
      <c r="F23" s="885"/>
      <c r="G23" s="399">
        <f t="shared" si="0"/>
        <v>0</v>
      </c>
    </row>
    <row r="24" spans="1:7" ht="12">
      <c r="A24" s="394">
        <v>7</v>
      </c>
      <c r="B24" s="395" t="s">
        <v>1726</v>
      </c>
      <c r="C24" s="401" t="s">
        <v>1727</v>
      </c>
      <c r="D24" s="402" t="s">
        <v>973</v>
      </c>
      <c r="E24" s="403">
        <v>1</v>
      </c>
      <c r="F24" s="885"/>
      <c r="G24" s="399">
        <f t="shared" si="0"/>
        <v>0</v>
      </c>
    </row>
    <row r="25" spans="1:7" ht="27.6">
      <c r="A25" s="394">
        <v>8</v>
      </c>
      <c r="B25" s="395" t="s">
        <v>1728</v>
      </c>
      <c r="C25" s="401" t="s">
        <v>1729</v>
      </c>
      <c r="D25" s="402" t="s">
        <v>1730</v>
      </c>
      <c r="E25" s="403">
        <v>8</v>
      </c>
      <c r="F25" s="885"/>
      <c r="G25" s="399">
        <f t="shared" si="0"/>
        <v>0</v>
      </c>
    </row>
    <row r="26" spans="1:7" ht="12">
      <c r="A26" s="394">
        <v>9</v>
      </c>
      <c r="B26" s="395" t="s">
        <v>1731</v>
      </c>
      <c r="C26" s="401" t="s">
        <v>1732</v>
      </c>
      <c r="D26" s="402" t="s">
        <v>973</v>
      </c>
      <c r="E26" s="403">
        <v>1</v>
      </c>
      <c r="F26" s="885"/>
      <c r="G26" s="399">
        <f t="shared" si="0"/>
        <v>0</v>
      </c>
    </row>
    <row r="27" spans="1:7" ht="12">
      <c r="A27" s="394">
        <v>10</v>
      </c>
      <c r="B27" s="395" t="s">
        <v>1733</v>
      </c>
      <c r="C27" s="401" t="s">
        <v>1734</v>
      </c>
      <c r="D27" s="402" t="s">
        <v>180</v>
      </c>
      <c r="E27" s="403">
        <v>1</v>
      </c>
      <c r="F27" s="885"/>
      <c r="G27" s="399">
        <f t="shared" si="0"/>
        <v>0</v>
      </c>
    </row>
    <row r="28" spans="1:7" ht="15.6" thickBot="1">
      <c r="A28" s="404"/>
      <c r="B28" s="405"/>
      <c r="C28" s="406"/>
      <c r="D28" s="404"/>
      <c r="E28" s="407"/>
      <c r="F28" s="408"/>
      <c r="G28" s="409"/>
    </row>
    <row r="29" spans="1:7" ht="18" thickBot="1">
      <c r="A29" s="410"/>
      <c r="B29" s="411"/>
      <c r="C29" s="412" t="s">
        <v>1735</v>
      </c>
      <c r="D29" s="386"/>
      <c r="E29" s="387"/>
      <c r="F29" s="413"/>
      <c r="G29" s="414">
        <f>SUM(G18:G28)</f>
        <v>0</v>
      </c>
    </row>
    <row r="30" spans="1:7" ht="18" thickBot="1">
      <c r="A30" s="415"/>
      <c r="B30" s="416"/>
      <c r="C30" s="417"/>
      <c r="D30" s="418"/>
      <c r="E30" s="419"/>
      <c r="F30" s="420"/>
      <c r="G30" s="421"/>
    </row>
    <row r="31" spans="1:7" ht="16.2" thickBot="1">
      <c r="A31" s="383"/>
      <c r="B31" s="384"/>
      <c r="C31" s="385" t="str">
        <f>C10</f>
        <v>Vnitřní vodovod</v>
      </c>
      <c r="D31" s="386"/>
      <c r="E31" s="387"/>
      <c r="F31" s="388"/>
      <c r="G31" s="389"/>
    </row>
    <row r="32" spans="1:7" ht="12">
      <c r="A32" s="390"/>
      <c r="B32" s="391"/>
      <c r="C32" s="392"/>
      <c r="D32" s="392"/>
      <c r="E32" s="392"/>
      <c r="F32" s="392"/>
      <c r="G32" s="393"/>
    </row>
    <row r="33" spans="1:7" ht="33.75" customHeight="1">
      <c r="A33" s="394">
        <v>11</v>
      </c>
      <c r="B33" s="395" t="s">
        <v>1736</v>
      </c>
      <c r="C33" s="396" t="s">
        <v>1737</v>
      </c>
      <c r="D33" s="422" t="s">
        <v>1738</v>
      </c>
      <c r="E33" s="398">
        <v>1</v>
      </c>
      <c r="F33" s="884"/>
      <c r="G33" s="399">
        <f aca="true" t="shared" si="1" ref="G33:G40">E33*F33</f>
        <v>0</v>
      </c>
    </row>
    <row r="34" spans="1:7" ht="41.4">
      <c r="A34" s="394">
        <v>12</v>
      </c>
      <c r="B34" s="395" t="s">
        <v>1739</v>
      </c>
      <c r="C34" s="396" t="s">
        <v>1740</v>
      </c>
      <c r="D34" s="422" t="s">
        <v>445</v>
      </c>
      <c r="E34" s="398">
        <v>2</v>
      </c>
      <c r="F34" s="884"/>
      <c r="G34" s="399">
        <f t="shared" si="1"/>
        <v>0</v>
      </c>
    </row>
    <row r="35" spans="1:7" ht="12">
      <c r="A35" s="394">
        <v>13</v>
      </c>
      <c r="B35" s="395" t="s">
        <v>1741</v>
      </c>
      <c r="C35" s="396" t="s">
        <v>1742</v>
      </c>
      <c r="D35" s="422" t="s">
        <v>517</v>
      </c>
      <c r="E35" s="398">
        <v>2</v>
      </c>
      <c r="F35" s="884"/>
      <c r="G35" s="399">
        <f t="shared" si="1"/>
        <v>0</v>
      </c>
    </row>
    <row r="36" spans="1:7" ht="27.6">
      <c r="A36" s="394">
        <v>14</v>
      </c>
      <c r="B36" s="395" t="s">
        <v>1743</v>
      </c>
      <c r="C36" s="401" t="s">
        <v>1744</v>
      </c>
      <c r="D36" s="402" t="s">
        <v>445</v>
      </c>
      <c r="E36" s="403">
        <v>2</v>
      </c>
      <c r="F36" s="885"/>
      <c r="G36" s="399">
        <f t="shared" si="1"/>
        <v>0</v>
      </c>
    </row>
    <row r="37" spans="1:7" ht="12">
      <c r="A37" s="394">
        <v>15</v>
      </c>
      <c r="B37" s="395" t="s">
        <v>1745</v>
      </c>
      <c r="C37" s="396" t="s">
        <v>1746</v>
      </c>
      <c r="D37" s="422" t="s">
        <v>1730</v>
      </c>
      <c r="E37" s="398">
        <v>8</v>
      </c>
      <c r="F37" s="884"/>
      <c r="G37" s="399">
        <f t="shared" si="1"/>
        <v>0</v>
      </c>
    </row>
    <row r="38" spans="1:7" ht="12">
      <c r="A38" s="394">
        <v>16</v>
      </c>
      <c r="B38" s="395" t="s">
        <v>1747</v>
      </c>
      <c r="C38" s="401" t="s">
        <v>1748</v>
      </c>
      <c r="D38" s="402" t="s">
        <v>973</v>
      </c>
      <c r="E38" s="403">
        <v>1</v>
      </c>
      <c r="F38" s="885"/>
      <c r="G38" s="399">
        <f t="shared" si="1"/>
        <v>0</v>
      </c>
    </row>
    <row r="39" spans="1:7" ht="12">
      <c r="A39" s="394">
        <v>17</v>
      </c>
      <c r="B39" s="395" t="s">
        <v>1749</v>
      </c>
      <c r="C39" s="401" t="s">
        <v>1750</v>
      </c>
      <c r="D39" s="402" t="s">
        <v>180</v>
      </c>
      <c r="E39" s="403">
        <v>1</v>
      </c>
      <c r="F39" s="885"/>
      <c r="G39" s="399">
        <f t="shared" si="1"/>
        <v>0</v>
      </c>
    </row>
    <row r="40" spans="1:7" ht="28.2" thickBot="1">
      <c r="A40" s="394">
        <v>18</v>
      </c>
      <c r="B40" s="395" t="s">
        <v>1751</v>
      </c>
      <c r="C40" s="406" t="s">
        <v>1752</v>
      </c>
      <c r="D40" s="402" t="s">
        <v>973</v>
      </c>
      <c r="E40" s="403">
        <v>1</v>
      </c>
      <c r="F40" s="885"/>
      <c r="G40" s="399">
        <f t="shared" si="1"/>
        <v>0</v>
      </c>
    </row>
    <row r="41" spans="1:7" ht="15.6" thickBot="1">
      <c r="A41" s="404"/>
      <c r="B41" s="405"/>
      <c r="C41" s="406"/>
      <c r="D41" s="404"/>
      <c r="E41" s="407"/>
      <c r="F41" s="408"/>
      <c r="G41" s="409"/>
    </row>
    <row r="42" spans="1:7" ht="18" thickBot="1">
      <c r="A42" s="383"/>
      <c r="B42" s="384"/>
      <c r="C42" s="412" t="s">
        <v>1753</v>
      </c>
      <c r="D42" s="386"/>
      <c r="E42" s="387"/>
      <c r="F42" s="413"/>
      <c r="G42" s="414">
        <f>SUM(G33:G41)</f>
        <v>0</v>
      </c>
    </row>
    <row r="43" spans="1:7" ht="18" thickBot="1">
      <c r="A43" s="423"/>
      <c r="B43" s="424"/>
      <c r="C43" s="417"/>
      <c r="D43" s="418"/>
      <c r="E43" s="419"/>
      <c r="F43" s="420"/>
      <c r="G43" s="421"/>
    </row>
    <row r="44" spans="1:7" ht="16.2" thickBot="1">
      <c r="A44" s="383"/>
      <c r="B44" s="384"/>
      <c r="C44" s="385" t="str">
        <f>C11</f>
        <v>Zařizovací předměty</v>
      </c>
      <c r="D44" s="386"/>
      <c r="E44" s="387"/>
      <c r="F44" s="388"/>
      <c r="G44" s="389"/>
    </row>
    <row r="45" spans="1:7" ht="15.6">
      <c r="A45" s="425"/>
      <c r="B45" s="426"/>
      <c r="C45" s="427"/>
      <c r="D45" s="428"/>
      <c r="E45" s="429"/>
      <c r="F45" s="430"/>
      <c r="G45" s="431"/>
    </row>
    <row r="46" spans="1:7" ht="31.2">
      <c r="A46" s="425"/>
      <c r="B46" s="426"/>
      <c r="C46" s="427" t="s">
        <v>1754</v>
      </c>
      <c r="D46" s="428"/>
      <c r="E46" s="429"/>
      <c r="F46" s="430"/>
      <c r="G46" s="432"/>
    </row>
    <row r="47" spans="1:7" ht="12">
      <c r="A47" s="433"/>
      <c r="B47" s="434"/>
      <c r="C47" s="435"/>
      <c r="D47" s="435"/>
      <c r="E47" s="436"/>
      <c r="F47" s="437"/>
      <c r="G47" s="438"/>
    </row>
    <row r="48" spans="1:7" ht="17.55" customHeight="1">
      <c r="A48" s="394">
        <v>19</v>
      </c>
      <c r="B48" s="395" t="s">
        <v>1755</v>
      </c>
      <c r="C48" s="396" t="s">
        <v>1756</v>
      </c>
      <c r="D48" s="422" t="s">
        <v>1738</v>
      </c>
      <c r="E48" s="398">
        <v>1</v>
      </c>
      <c r="F48" s="884"/>
      <c r="G48" s="399">
        <f>E48*F48</f>
        <v>0</v>
      </c>
    </row>
    <row r="49" spans="1:7" ht="27.6">
      <c r="A49" s="394">
        <v>20</v>
      </c>
      <c r="B49" s="395" t="s">
        <v>1757</v>
      </c>
      <c r="C49" s="396" t="s">
        <v>1758</v>
      </c>
      <c r="D49" s="422" t="s">
        <v>1738</v>
      </c>
      <c r="E49" s="398">
        <v>1</v>
      </c>
      <c r="F49" s="884"/>
      <c r="G49" s="399">
        <f aca="true" t="shared" si="2" ref="G49:G55">E49*F49</f>
        <v>0</v>
      </c>
    </row>
    <row r="50" spans="1:7" ht="12">
      <c r="A50" s="394">
        <v>21</v>
      </c>
      <c r="B50" s="395" t="s">
        <v>1759</v>
      </c>
      <c r="C50" s="396" t="s">
        <v>1760</v>
      </c>
      <c r="D50" s="422" t="s">
        <v>973</v>
      </c>
      <c r="E50" s="398">
        <v>1</v>
      </c>
      <c r="F50" s="884"/>
      <c r="G50" s="399">
        <f t="shared" si="2"/>
        <v>0</v>
      </c>
    </row>
    <row r="51" spans="1:7" ht="12">
      <c r="A51" s="394">
        <v>22</v>
      </c>
      <c r="B51" s="395" t="s">
        <v>1761</v>
      </c>
      <c r="C51" s="396" t="s">
        <v>1762</v>
      </c>
      <c r="D51" s="422" t="s">
        <v>973</v>
      </c>
      <c r="E51" s="398">
        <v>2</v>
      </c>
      <c r="F51" s="884"/>
      <c r="G51" s="399">
        <f t="shared" si="2"/>
        <v>0</v>
      </c>
    </row>
    <row r="52" spans="1:7" ht="12">
      <c r="A52" s="394">
        <v>23</v>
      </c>
      <c r="B52" s="395" t="s">
        <v>1763</v>
      </c>
      <c r="C52" s="396" t="s">
        <v>1764</v>
      </c>
      <c r="D52" s="422" t="s">
        <v>973</v>
      </c>
      <c r="E52" s="398">
        <v>1</v>
      </c>
      <c r="F52" s="884"/>
      <c r="G52" s="399">
        <f>E52*F52</f>
        <v>0</v>
      </c>
    </row>
    <row r="53" spans="1:7" ht="30.75" customHeight="1">
      <c r="A53" s="394">
        <v>24</v>
      </c>
      <c r="B53" s="395" t="s">
        <v>1765</v>
      </c>
      <c r="C53" s="396" t="s">
        <v>1766</v>
      </c>
      <c r="D53" s="422" t="s">
        <v>1738</v>
      </c>
      <c r="E53" s="398">
        <v>1</v>
      </c>
      <c r="F53" s="884"/>
      <c r="G53" s="399">
        <f t="shared" si="2"/>
        <v>0</v>
      </c>
    </row>
    <row r="54" spans="1:7" ht="12">
      <c r="A54" s="394">
        <v>25</v>
      </c>
      <c r="B54" s="395" t="s">
        <v>1767</v>
      </c>
      <c r="C54" s="396" t="s">
        <v>1768</v>
      </c>
      <c r="D54" s="422" t="s">
        <v>1717</v>
      </c>
      <c r="E54" s="398">
        <v>1</v>
      </c>
      <c r="F54" s="884"/>
      <c r="G54" s="399">
        <f t="shared" si="2"/>
        <v>0</v>
      </c>
    </row>
    <row r="55" spans="1:7" ht="12">
      <c r="A55" s="394">
        <v>26</v>
      </c>
      <c r="B55" s="395" t="s">
        <v>1769</v>
      </c>
      <c r="C55" s="401" t="s">
        <v>1770</v>
      </c>
      <c r="D55" s="402" t="s">
        <v>180</v>
      </c>
      <c r="E55" s="403">
        <v>1</v>
      </c>
      <c r="F55" s="885"/>
      <c r="G55" s="399">
        <f t="shared" si="2"/>
        <v>0</v>
      </c>
    </row>
    <row r="56" spans="1:7" ht="15.6" thickBot="1">
      <c r="A56" s="439"/>
      <c r="B56" s="405"/>
      <c r="C56" s="406"/>
      <c r="D56" s="404"/>
      <c r="E56" s="407"/>
      <c r="F56" s="408"/>
      <c r="G56" s="409"/>
    </row>
    <row r="57" spans="1:7" ht="18" thickBot="1">
      <c r="A57" s="440"/>
      <c r="B57" s="411"/>
      <c r="C57" s="412" t="s">
        <v>1771</v>
      </c>
      <c r="D57" s="386"/>
      <c r="E57" s="387"/>
      <c r="F57" s="413"/>
      <c r="G57" s="414">
        <f>SUM(G49:G56)</f>
        <v>0</v>
      </c>
    </row>
    <row r="58" spans="1:7" ht="18" thickBot="1">
      <c r="A58" s="441"/>
      <c r="B58" s="416"/>
      <c r="C58" s="417"/>
      <c r="D58" s="418"/>
      <c r="E58" s="419"/>
      <c r="F58" s="420"/>
      <c r="G58" s="421"/>
    </row>
    <row r="59" spans="1:7" ht="16.2" thickBot="1">
      <c r="A59" s="383"/>
      <c r="B59" s="384"/>
      <c r="C59" s="385" t="str">
        <f>C12</f>
        <v>Venkovní kanalizace</v>
      </c>
      <c r="D59" s="386"/>
      <c r="E59" s="387"/>
      <c r="F59" s="388"/>
      <c r="G59" s="389"/>
    </row>
    <row r="60" spans="1:7" ht="110.4">
      <c r="A60" s="394">
        <v>27</v>
      </c>
      <c r="B60" s="395" t="s">
        <v>1772</v>
      </c>
      <c r="C60" s="396" t="s">
        <v>1773</v>
      </c>
      <c r="D60" s="422" t="s">
        <v>445</v>
      </c>
      <c r="E60" s="436">
        <v>1</v>
      </c>
      <c r="F60" s="884"/>
      <c r="G60" s="399">
        <f aca="true" t="shared" si="3" ref="G60:G67">E60*F60</f>
        <v>0</v>
      </c>
    </row>
    <row r="61" spans="1:7" ht="69">
      <c r="A61" s="394">
        <v>28</v>
      </c>
      <c r="B61" s="395" t="s">
        <v>1774</v>
      </c>
      <c r="C61" s="396" t="s">
        <v>1775</v>
      </c>
      <c r="D61" s="422" t="s">
        <v>445</v>
      </c>
      <c r="E61" s="436">
        <v>1</v>
      </c>
      <c r="F61" s="884"/>
      <c r="G61" s="399">
        <f t="shared" si="3"/>
        <v>0</v>
      </c>
    </row>
    <row r="62" spans="1:7" ht="55.2">
      <c r="A62" s="442">
        <v>29</v>
      </c>
      <c r="B62" s="443" t="s">
        <v>1776</v>
      </c>
      <c r="C62" s="396" t="s">
        <v>1777</v>
      </c>
      <c r="D62" s="422" t="s">
        <v>172</v>
      </c>
      <c r="E62" s="436">
        <v>1</v>
      </c>
      <c r="F62" s="884"/>
      <c r="G62" s="399">
        <f t="shared" si="3"/>
        <v>0</v>
      </c>
    </row>
    <row r="63" spans="1:7" ht="27.6">
      <c r="A63" s="394">
        <v>30</v>
      </c>
      <c r="B63" s="395" t="s">
        <v>1778</v>
      </c>
      <c r="C63" s="396" t="s">
        <v>1779</v>
      </c>
      <c r="D63" s="422" t="s">
        <v>180</v>
      </c>
      <c r="E63" s="436">
        <v>1</v>
      </c>
      <c r="F63" s="884"/>
      <c r="G63" s="399">
        <f t="shared" si="3"/>
        <v>0</v>
      </c>
    </row>
    <row r="64" spans="1:7" ht="27.6">
      <c r="A64" s="394">
        <v>31</v>
      </c>
      <c r="B64" s="443" t="s">
        <v>1780</v>
      </c>
      <c r="C64" s="396" t="s">
        <v>1781</v>
      </c>
      <c r="D64" s="422" t="s">
        <v>172</v>
      </c>
      <c r="E64" s="436">
        <v>0.25</v>
      </c>
      <c r="F64" s="884"/>
      <c r="G64" s="399">
        <f t="shared" si="3"/>
        <v>0</v>
      </c>
    </row>
    <row r="65" spans="1:7" ht="27.6">
      <c r="A65" s="394">
        <v>32</v>
      </c>
      <c r="B65" s="395" t="s">
        <v>1782</v>
      </c>
      <c r="C65" s="396" t="s">
        <v>1783</v>
      </c>
      <c r="D65" s="422" t="s">
        <v>445</v>
      </c>
      <c r="E65" s="436">
        <v>1</v>
      </c>
      <c r="F65" s="884"/>
      <c r="G65" s="399">
        <f t="shared" si="3"/>
        <v>0</v>
      </c>
    </row>
    <row r="66" spans="1:7" ht="27.6">
      <c r="A66" s="394">
        <v>33</v>
      </c>
      <c r="B66" s="443" t="s">
        <v>1784</v>
      </c>
      <c r="C66" s="396" t="s">
        <v>1785</v>
      </c>
      <c r="D66" s="422" t="s">
        <v>1738</v>
      </c>
      <c r="E66" s="436">
        <v>1</v>
      </c>
      <c r="F66" s="884"/>
      <c r="G66" s="399">
        <f t="shared" si="3"/>
        <v>0</v>
      </c>
    </row>
    <row r="67" spans="1:7" ht="12">
      <c r="A67" s="394">
        <v>34</v>
      </c>
      <c r="B67" s="395" t="s">
        <v>1786</v>
      </c>
      <c r="C67" s="396" t="s">
        <v>1787</v>
      </c>
      <c r="D67" s="422" t="s">
        <v>1730</v>
      </c>
      <c r="E67" s="436">
        <v>1</v>
      </c>
      <c r="F67" s="884"/>
      <c r="G67" s="399">
        <f t="shared" si="3"/>
        <v>0</v>
      </c>
    </row>
    <row r="68" spans="1:7" ht="12">
      <c r="A68" s="433"/>
      <c r="B68" s="434"/>
      <c r="C68" s="435"/>
      <c r="D68" s="435"/>
      <c r="E68" s="436"/>
      <c r="F68" s="437"/>
      <c r="G68" s="438"/>
    </row>
    <row r="69" spans="1:7" ht="15.6" thickBot="1">
      <c r="A69" s="433"/>
      <c r="B69" s="434"/>
      <c r="C69" s="435"/>
      <c r="D69" s="435"/>
      <c r="E69" s="436"/>
      <c r="F69" s="437"/>
      <c r="G69" s="438"/>
    </row>
    <row r="70" spans="1:7" ht="18" thickBot="1">
      <c r="A70" s="440"/>
      <c r="B70" s="411"/>
      <c r="C70" s="412" t="s">
        <v>1788</v>
      </c>
      <c r="D70" s="386"/>
      <c r="E70" s="387"/>
      <c r="F70" s="413"/>
      <c r="G70" s="414">
        <f>SUM(G60:G69)</f>
        <v>0</v>
      </c>
    </row>
    <row r="71" spans="1:7" ht="18" thickBot="1">
      <c r="A71" s="441"/>
      <c r="B71" s="416"/>
      <c r="C71" s="417"/>
      <c r="D71" s="418"/>
      <c r="E71" s="419"/>
      <c r="F71" s="420"/>
      <c r="G71" s="421"/>
    </row>
    <row r="72" spans="1:7" ht="41.4" thickBot="1">
      <c r="A72" s="444"/>
      <c r="B72" s="445"/>
      <c r="C72" s="446" t="s">
        <v>1789</v>
      </c>
      <c r="D72" s="447"/>
      <c r="E72" s="448"/>
      <c r="F72" s="449"/>
      <c r="G72" s="450">
        <f>G14</f>
        <v>0</v>
      </c>
    </row>
  </sheetData>
  <sheetProtection algorithmName="SHA-512" hashValue="1/sGG6FSjeHRqpmt2x6wqFjXgJ1VgahcCzwm1c2y4JdEjWlWSao8ZaIWDgKBVGloX3Vx7Mm76ce9cDxb0FVOYg==" saltValue="ju40daP5S60gkjPaJwKSHQ==" spinCount="100000" sheet="1"/>
  <hyperlinks>
    <hyperlink ref="C9" location="'FORMULAR SV'!B23" display="Vnitřní kanalizace"/>
    <hyperlink ref="C10" location="'FORMULAR SV'!B106" display="Vnitřní vodovod"/>
    <hyperlink ref="C12" location="'FORMULAR SV'!B158" display="Zařizovací předměty"/>
  </hyperlinks>
  <printOptions horizontalCentered="1"/>
  <pageMargins left="0.25" right="0.25" top="0.75" bottom="0.75" header="0.3" footer="0.3"/>
  <pageSetup fitToHeight="0" fitToWidth="1" horizontalDpi="300" verticalDpi="300" orientation="portrait" paperSize="9" scale="83" r:id="rId1"/>
  <headerFooter alignWithMargins="0">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229E-F3A0-4C97-8437-9FA189202A25}">
  <sheetPr>
    <pageSetUpPr fitToPage="1"/>
  </sheetPr>
  <dimension ref="A1:CM97"/>
  <sheetViews>
    <sheetView showGridLines="0" workbookViewId="0" topLeftCell="A1">
      <selection activeCell="BE38" sqref="BE38"/>
    </sheetView>
  </sheetViews>
  <sheetFormatPr defaultColWidth="9.140625" defaultRowHeight="12"/>
  <cols>
    <col min="1" max="1" width="8.28125" style="697" customWidth="1"/>
    <col min="2" max="2" width="1.7109375" style="697" customWidth="1"/>
    <col min="3" max="3" width="4.140625" style="697" customWidth="1"/>
    <col min="4" max="33" width="2.7109375" style="697" customWidth="1"/>
    <col min="34" max="34" width="3.28125" style="697" customWidth="1"/>
    <col min="35" max="35" width="31.7109375" style="697" customWidth="1"/>
    <col min="36" max="37" width="2.421875" style="697" customWidth="1"/>
    <col min="38" max="38" width="8.28125" style="697" customWidth="1"/>
    <col min="39" max="39" width="3.28125" style="697" customWidth="1"/>
    <col min="40" max="40" width="13.28125" style="697" customWidth="1"/>
    <col min="41" max="41" width="7.421875" style="697" customWidth="1"/>
    <col min="42" max="42" width="4.140625" style="697" customWidth="1"/>
    <col min="43" max="43" width="15.7109375" style="697" hidden="1" customWidth="1"/>
    <col min="44" max="44" width="13.7109375" style="697" customWidth="1"/>
    <col min="45" max="47" width="25.8515625" style="697" hidden="1" customWidth="1"/>
    <col min="48" max="49" width="21.7109375" style="697" hidden="1" customWidth="1"/>
    <col min="50" max="51" width="25.00390625" style="697" hidden="1" customWidth="1"/>
    <col min="52" max="52" width="21.7109375" style="697" hidden="1" customWidth="1"/>
    <col min="53" max="53" width="19.140625" style="697" hidden="1" customWidth="1"/>
    <col min="54" max="54" width="25.00390625" style="697" hidden="1" customWidth="1"/>
    <col min="55" max="55" width="21.7109375" style="697" hidden="1" customWidth="1"/>
    <col min="56" max="56" width="19.140625" style="697" hidden="1" customWidth="1"/>
    <col min="57" max="57" width="66.421875" style="697" customWidth="1"/>
    <col min="58" max="16384" width="9.140625" style="697" customWidth="1"/>
  </cols>
  <sheetData>
    <row r="1" spans="1:74" ht="12">
      <c r="A1" s="696" t="s">
        <v>0</v>
      </c>
      <c r="AZ1" s="696" t="s">
        <v>19</v>
      </c>
      <c r="BA1" s="696" t="s">
        <v>2</v>
      </c>
      <c r="BB1" s="696" t="s">
        <v>3</v>
      </c>
      <c r="BT1" s="696" t="s">
        <v>4</v>
      </c>
      <c r="BU1" s="696" t="s">
        <v>4</v>
      </c>
      <c r="BV1" s="696" t="s">
        <v>1986</v>
      </c>
    </row>
    <row r="2" spans="44:72" ht="36.9" customHeight="1">
      <c r="AR2" s="698"/>
      <c r="AS2" s="698"/>
      <c r="AT2" s="698"/>
      <c r="AU2" s="698"/>
      <c r="AV2" s="698"/>
      <c r="AW2" s="698"/>
      <c r="AX2" s="698"/>
      <c r="AY2" s="698"/>
      <c r="AZ2" s="698"/>
      <c r="BA2" s="698"/>
      <c r="BB2" s="698"/>
      <c r="BC2" s="698"/>
      <c r="BD2" s="698"/>
      <c r="BE2" s="698"/>
      <c r="BS2" s="699" t="s">
        <v>6</v>
      </c>
      <c r="BT2" s="699" t="s">
        <v>7</v>
      </c>
    </row>
    <row r="3" spans="2:72" ht="6.9" customHeight="1">
      <c r="B3" s="700"/>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2"/>
      <c r="BS3" s="699" t="s">
        <v>6</v>
      </c>
      <c r="BT3" s="699" t="s">
        <v>8</v>
      </c>
    </row>
    <row r="4" spans="2:71" ht="24.9" customHeight="1">
      <c r="B4" s="702"/>
      <c r="D4" s="703" t="s">
        <v>9</v>
      </c>
      <c r="AR4" s="702"/>
      <c r="AS4" s="704" t="s">
        <v>10</v>
      </c>
      <c r="BE4" s="705" t="s">
        <v>11</v>
      </c>
      <c r="BS4" s="699" t="s">
        <v>12</v>
      </c>
    </row>
    <row r="5" spans="2:71" ht="12" customHeight="1">
      <c r="B5" s="702"/>
      <c r="D5" s="706" t="s">
        <v>13</v>
      </c>
      <c r="K5" s="707" t="s">
        <v>1987</v>
      </c>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R5" s="702"/>
      <c r="BE5" s="708" t="s">
        <v>1988</v>
      </c>
      <c r="BS5" s="699" t="s">
        <v>6</v>
      </c>
    </row>
    <row r="6" spans="2:71" ht="36.9" customHeight="1">
      <c r="B6" s="702"/>
      <c r="D6" s="709" t="s">
        <v>16</v>
      </c>
      <c r="K6" s="710" t="s">
        <v>1791</v>
      </c>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R6" s="702"/>
      <c r="BE6" s="711"/>
      <c r="BS6" s="699" t="s">
        <v>6</v>
      </c>
    </row>
    <row r="7" spans="2:71" ht="12" customHeight="1">
      <c r="B7" s="702"/>
      <c r="D7" s="712" t="s">
        <v>18</v>
      </c>
      <c r="K7" s="713" t="s">
        <v>19</v>
      </c>
      <c r="AK7" s="712" t="s">
        <v>20</v>
      </c>
      <c r="AN7" s="713" t="s">
        <v>19</v>
      </c>
      <c r="AR7" s="702"/>
      <c r="BE7" s="711"/>
      <c r="BS7" s="699" t="s">
        <v>6</v>
      </c>
    </row>
    <row r="8" spans="2:71" ht="12" customHeight="1">
      <c r="B8" s="702"/>
      <c r="D8" s="712" t="s">
        <v>21</v>
      </c>
      <c r="K8" s="713" t="s">
        <v>22</v>
      </c>
      <c r="AK8" s="712" t="s">
        <v>23</v>
      </c>
      <c r="AN8" s="714" t="s">
        <v>1989</v>
      </c>
      <c r="AR8" s="702"/>
      <c r="BE8" s="711"/>
      <c r="BS8" s="699" t="s">
        <v>6</v>
      </c>
    </row>
    <row r="9" spans="2:71" ht="14.4" customHeight="1">
      <c r="B9" s="702"/>
      <c r="AR9" s="702"/>
      <c r="BE9" s="711"/>
      <c r="BS9" s="699" t="s">
        <v>6</v>
      </c>
    </row>
    <row r="10" spans="2:71" ht="12" customHeight="1">
      <c r="B10" s="702"/>
      <c r="D10" s="712" t="s">
        <v>25</v>
      </c>
      <c r="AK10" s="712" t="s">
        <v>26</v>
      </c>
      <c r="AN10" s="713" t="s">
        <v>19</v>
      </c>
      <c r="AR10" s="702"/>
      <c r="BE10" s="711"/>
      <c r="BS10" s="699" t="s">
        <v>6</v>
      </c>
    </row>
    <row r="11" spans="2:71" ht="18.45" customHeight="1">
      <c r="B11" s="702"/>
      <c r="E11" s="713" t="s">
        <v>1990</v>
      </c>
      <c r="AK11" s="712" t="s">
        <v>28</v>
      </c>
      <c r="AN11" s="713" t="s">
        <v>19</v>
      </c>
      <c r="AR11" s="702"/>
      <c r="BE11" s="711"/>
      <c r="BS11" s="699" t="s">
        <v>6</v>
      </c>
    </row>
    <row r="12" spans="2:71" ht="6.9" customHeight="1">
      <c r="B12" s="702"/>
      <c r="AR12" s="702"/>
      <c r="BE12" s="711"/>
      <c r="BS12" s="699" t="s">
        <v>6</v>
      </c>
    </row>
    <row r="13" spans="2:71" ht="12" customHeight="1">
      <c r="B13" s="702"/>
      <c r="D13" s="712" t="s">
        <v>29</v>
      </c>
      <c r="AK13" s="712" t="s">
        <v>26</v>
      </c>
      <c r="AN13" s="715" t="s">
        <v>30</v>
      </c>
      <c r="AR13" s="702"/>
      <c r="BE13" s="711"/>
      <c r="BS13" s="699" t="s">
        <v>6</v>
      </c>
    </row>
    <row r="14" spans="2:71" ht="13.2">
      <c r="B14" s="702"/>
      <c r="E14" s="716" t="s">
        <v>30</v>
      </c>
      <c r="F14" s="717"/>
      <c r="G14" s="717"/>
      <c r="H14" s="717"/>
      <c r="I14" s="717"/>
      <c r="J14" s="717"/>
      <c r="K14" s="717"/>
      <c r="L14" s="717"/>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2" t="s">
        <v>28</v>
      </c>
      <c r="AN14" s="715" t="s">
        <v>30</v>
      </c>
      <c r="AR14" s="702"/>
      <c r="BE14" s="711"/>
      <c r="BS14" s="699" t="s">
        <v>6</v>
      </c>
    </row>
    <row r="15" spans="2:71" ht="6.9" customHeight="1">
      <c r="B15" s="702"/>
      <c r="AR15" s="702"/>
      <c r="BE15" s="711"/>
      <c r="BS15" s="699" t="s">
        <v>4</v>
      </c>
    </row>
    <row r="16" spans="2:71" ht="12" customHeight="1">
      <c r="B16" s="702"/>
      <c r="D16" s="712" t="s">
        <v>31</v>
      </c>
      <c r="AK16" s="712" t="s">
        <v>26</v>
      </c>
      <c r="AN16" s="713" t="s">
        <v>1991</v>
      </c>
      <c r="AR16" s="702"/>
      <c r="BE16" s="711"/>
      <c r="BS16" s="699" t="s">
        <v>4</v>
      </c>
    </row>
    <row r="17" spans="2:71" ht="18.45" customHeight="1">
      <c r="B17" s="702"/>
      <c r="E17" s="713" t="s">
        <v>1992</v>
      </c>
      <c r="AK17" s="712" t="s">
        <v>28</v>
      </c>
      <c r="AN17" s="713" t="s">
        <v>1993</v>
      </c>
      <c r="AR17" s="702"/>
      <c r="BE17" s="711"/>
      <c r="BS17" s="699" t="s">
        <v>33</v>
      </c>
    </row>
    <row r="18" spans="2:71" ht="6.9" customHeight="1">
      <c r="B18" s="702"/>
      <c r="AR18" s="702"/>
      <c r="BE18" s="711"/>
      <c r="BS18" s="699" t="s">
        <v>6</v>
      </c>
    </row>
    <row r="19" spans="2:71" ht="12" customHeight="1">
      <c r="B19" s="702"/>
      <c r="D19" s="712" t="s">
        <v>34</v>
      </c>
      <c r="AK19" s="712" t="s">
        <v>26</v>
      </c>
      <c r="AN19" s="713" t="s">
        <v>19</v>
      </c>
      <c r="AR19" s="702"/>
      <c r="BE19" s="711"/>
      <c r="BS19" s="699" t="s">
        <v>6</v>
      </c>
    </row>
    <row r="20" spans="2:71" ht="18.45" customHeight="1">
      <c r="B20" s="702"/>
      <c r="E20" s="713" t="s">
        <v>1994</v>
      </c>
      <c r="AK20" s="712" t="s">
        <v>28</v>
      </c>
      <c r="AN20" s="713" t="s">
        <v>19</v>
      </c>
      <c r="AR20" s="702"/>
      <c r="BE20" s="711"/>
      <c r="BS20" s="699" t="s">
        <v>33</v>
      </c>
    </row>
    <row r="21" spans="2:57" ht="6.9" customHeight="1">
      <c r="B21" s="702"/>
      <c r="AR21" s="702"/>
      <c r="BE21" s="711"/>
    </row>
    <row r="22" spans="2:57" ht="12" customHeight="1">
      <c r="B22" s="702"/>
      <c r="D22" s="712" t="s">
        <v>36</v>
      </c>
      <c r="AR22" s="702"/>
      <c r="BE22" s="711"/>
    </row>
    <row r="23" spans="2:57" ht="16.5" customHeight="1">
      <c r="B23" s="702"/>
      <c r="E23" s="718" t="s">
        <v>19</v>
      </c>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8"/>
      <c r="AD23" s="718"/>
      <c r="AE23" s="718"/>
      <c r="AF23" s="718"/>
      <c r="AG23" s="718"/>
      <c r="AH23" s="718"/>
      <c r="AI23" s="718"/>
      <c r="AJ23" s="718"/>
      <c r="AK23" s="718"/>
      <c r="AL23" s="718"/>
      <c r="AM23" s="718"/>
      <c r="AN23" s="718"/>
      <c r="AR23" s="702"/>
      <c r="BE23" s="711"/>
    </row>
    <row r="24" spans="2:57" ht="6.9" customHeight="1">
      <c r="B24" s="702"/>
      <c r="AR24" s="702"/>
      <c r="BE24" s="711"/>
    </row>
    <row r="25" spans="2:57" ht="6.9" customHeight="1">
      <c r="B25" s="702"/>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R25" s="702"/>
      <c r="BE25" s="711"/>
    </row>
    <row r="26" spans="2:57" s="721" customFormat="1" ht="25.95" customHeight="1">
      <c r="B26" s="720"/>
      <c r="D26" s="722" t="s">
        <v>38</v>
      </c>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4">
        <f>ROUND(AG94,2)</f>
        <v>0</v>
      </c>
      <c r="AL26" s="725"/>
      <c r="AM26" s="725"/>
      <c r="AN26" s="725"/>
      <c r="AO26" s="725"/>
      <c r="AR26" s="720"/>
      <c r="BE26" s="711"/>
    </row>
    <row r="27" spans="2:57" s="721" customFormat="1" ht="6.9" customHeight="1">
      <c r="B27" s="720"/>
      <c r="AR27" s="720"/>
      <c r="BE27" s="711"/>
    </row>
    <row r="28" spans="2:57" s="721" customFormat="1" ht="13.2">
      <c r="B28" s="720"/>
      <c r="L28" s="726" t="s">
        <v>39</v>
      </c>
      <c r="M28" s="726"/>
      <c r="N28" s="726"/>
      <c r="O28" s="726"/>
      <c r="P28" s="726"/>
      <c r="W28" s="726" t="s">
        <v>40</v>
      </c>
      <c r="X28" s="726"/>
      <c r="Y28" s="726"/>
      <c r="Z28" s="726"/>
      <c r="AA28" s="726"/>
      <c r="AB28" s="726"/>
      <c r="AC28" s="726"/>
      <c r="AD28" s="726"/>
      <c r="AE28" s="726"/>
      <c r="AK28" s="726" t="s">
        <v>41</v>
      </c>
      <c r="AL28" s="726"/>
      <c r="AM28" s="726"/>
      <c r="AN28" s="726"/>
      <c r="AO28" s="726"/>
      <c r="AR28" s="720"/>
      <c r="BE28" s="711"/>
    </row>
    <row r="29" spans="2:57" s="728" customFormat="1" ht="14.4" customHeight="1">
      <c r="B29" s="727"/>
      <c r="D29" s="712" t="s">
        <v>42</v>
      </c>
      <c r="F29" s="712" t="s">
        <v>43</v>
      </c>
      <c r="L29" s="729">
        <v>0.21</v>
      </c>
      <c r="M29" s="730"/>
      <c r="N29" s="730"/>
      <c r="O29" s="730"/>
      <c r="P29" s="730"/>
      <c r="W29" s="731">
        <f>ROUND(AZ94,2)</f>
        <v>0</v>
      </c>
      <c r="X29" s="730"/>
      <c r="Y29" s="730"/>
      <c r="Z29" s="730"/>
      <c r="AA29" s="730"/>
      <c r="AB29" s="730"/>
      <c r="AC29" s="730"/>
      <c r="AD29" s="730"/>
      <c r="AE29" s="730"/>
      <c r="AK29" s="731">
        <f>ROUND(AV94,2)</f>
        <v>0</v>
      </c>
      <c r="AL29" s="730"/>
      <c r="AM29" s="730"/>
      <c r="AN29" s="730"/>
      <c r="AO29" s="730"/>
      <c r="AR29" s="727"/>
      <c r="BE29" s="732"/>
    </row>
    <row r="30" spans="2:57" s="728" customFormat="1" ht="14.4" customHeight="1">
      <c r="B30" s="727"/>
      <c r="F30" s="712" t="s">
        <v>44</v>
      </c>
      <c r="L30" s="729">
        <v>0.12</v>
      </c>
      <c r="M30" s="730"/>
      <c r="N30" s="730"/>
      <c r="O30" s="730"/>
      <c r="P30" s="730"/>
      <c r="W30" s="731">
        <f>ROUND(BA94,2)</f>
        <v>0</v>
      </c>
      <c r="X30" s="730"/>
      <c r="Y30" s="730"/>
      <c r="Z30" s="730"/>
      <c r="AA30" s="730"/>
      <c r="AB30" s="730"/>
      <c r="AC30" s="730"/>
      <c r="AD30" s="730"/>
      <c r="AE30" s="730"/>
      <c r="AK30" s="731">
        <f>ROUND(AW94,2)</f>
        <v>0</v>
      </c>
      <c r="AL30" s="730"/>
      <c r="AM30" s="730"/>
      <c r="AN30" s="730"/>
      <c r="AO30" s="730"/>
      <c r="AR30" s="727"/>
      <c r="BE30" s="732"/>
    </row>
    <row r="31" spans="2:57" s="728" customFormat="1" ht="14.4" customHeight="1" hidden="1">
      <c r="B31" s="727"/>
      <c r="F31" s="712" t="s">
        <v>45</v>
      </c>
      <c r="L31" s="729">
        <v>0.21</v>
      </c>
      <c r="M31" s="730"/>
      <c r="N31" s="730"/>
      <c r="O31" s="730"/>
      <c r="P31" s="730"/>
      <c r="W31" s="731">
        <f>ROUND(BB94,2)</f>
        <v>0</v>
      </c>
      <c r="X31" s="730"/>
      <c r="Y31" s="730"/>
      <c r="Z31" s="730"/>
      <c r="AA31" s="730"/>
      <c r="AB31" s="730"/>
      <c r="AC31" s="730"/>
      <c r="AD31" s="730"/>
      <c r="AE31" s="730"/>
      <c r="AK31" s="731">
        <v>0</v>
      </c>
      <c r="AL31" s="730"/>
      <c r="AM31" s="730"/>
      <c r="AN31" s="730"/>
      <c r="AO31" s="730"/>
      <c r="AR31" s="727"/>
      <c r="BE31" s="732"/>
    </row>
    <row r="32" spans="2:57" s="728" customFormat="1" ht="14.4" customHeight="1" hidden="1">
      <c r="B32" s="727"/>
      <c r="F32" s="712" t="s">
        <v>46</v>
      </c>
      <c r="L32" s="729">
        <v>0.12</v>
      </c>
      <c r="M32" s="730"/>
      <c r="N32" s="730"/>
      <c r="O32" s="730"/>
      <c r="P32" s="730"/>
      <c r="W32" s="731">
        <f>ROUND(BC94,2)</f>
        <v>0</v>
      </c>
      <c r="X32" s="730"/>
      <c r="Y32" s="730"/>
      <c r="Z32" s="730"/>
      <c r="AA32" s="730"/>
      <c r="AB32" s="730"/>
      <c r="AC32" s="730"/>
      <c r="AD32" s="730"/>
      <c r="AE32" s="730"/>
      <c r="AK32" s="731">
        <v>0</v>
      </c>
      <c r="AL32" s="730"/>
      <c r="AM32" s="730"/>
      <c r="AN32" s="730"/>
      <c r="AO32" s="730"/>
      <c r="AR32" s="727"/>
      <c r="BE32" s="732"/>
    </row>
    <row r="33" spans="2:57" s="728" customFormat="1" ht="14.4" customHeight="1" hidden="1">
      <c r="B33" s="727"/>
      <c r="F33" s="712" t="s">
        <v>47</v>
      </c>
      <c r="L33" s="729">
        <v>0</v>
      </c>
      <c r="M33" s="730"/>
      <c r="N33" s="730"/>
      <c r="O33" s="730"/>
      <c r="P33" s="730"/>
      <c r="W33" s="731">
        <f>ROUND(BD94,2)</f>
        <v>0</v>
      </c>
      <c r="X33" s="730"/>
      <c r="Y33" s="730"/>
      <c r="Z33" s="730"/>
      <c r="AA33" s="730"/>
      <c r="AB33" s="730"/>
      <c r="AC33" s="730"/>
      <c r="AD33" s="730"/>
      <c r="AE33" s="730"/>
      <c r="AK33" s="731">
        <v>0</v>
      </c>
      <c r="AL33" s="730"/>
      <c r="AM33" s="730"/>
      <c r="AN33" s="730"/>
      <c r="AO33" s="730"/>
      <c r="AR33" s="727"/>
      <c r="BE33" s="732"/>
    </row>
    <row r="34" spans="2:57" s="721" customFormat="1" ht="6.9" customHeight="1">
      <c r="B34" s="720"/>
      <c r="AR34" s="720"/>
      <c r="BE34" s="711"/>
    </row>
    <row r="35" spans="2:44" s="721" customFormat="1" ht="25.95" customHeight="1">
      <c r="B35" s="720"/>
      <c r="C35" s="733"/>
      <c r="D35" s="734" t="s">
        <v>48</v>
      </c>
      <c r="E35" s="735"/>
      <c r="F35" s="735"/>
      <c r="G35" s="735"/>
      <c r="H35" s="735"/>
      <c r="I35" s="735"/>
      <c r="J35" s="735"/>
      <c r="K35" s="735"/>
      <c r="L35" s="735"/>
      <c r="M35" s="735"/>
      <c r="N35" s="735"/>
      <c r="O35" s="735"/>
      <c r="P35" s="735"/>
      <c r="Q35" s="735"/>
      <c r="R35" s="735"/>
      <c r="S35" s="735"/>
      <c r="T35" s="736" t="s">
        <v>49</v>
      </c>
      <c r="U35" s="735"/>
      <c r="V35" s="735"/>
      <c r="W35" s="735"/>
      <c r="X35" s="737" t="s">
        <v>50</v>
      </c>
      <c r="Y35" s="738"/>
      <c r="Z35" s="738"/>
      <c r="AA35" s="738"/>
      <c r="AB35" s="738"/>
      <c r="AC35" s="735"/>
      <c r="AD35" s="735"/>
      <c r="AE35" s="735"/>
      <c r="AF35" s="735"/>
      <c r="AG35" s="735"/>
      <c r="AH35" s="735"/>
      <c r="AI35" s="735"/>
      <c r="AJ35" s="735"/>
      <c r="AK35" s="739">
        <f>SUM(AK26:AK33)</f>
        <v>0</v>
      </c>
      <c r="AL35" s="738"/>
      <c r="AM35" s="738"/>
      <c r="AN35" s="738"/>
      <c r="AO35" s="740"/>
      <c r="AP35" s="733"/>
      <c r="AQ35" s="733"/>
      <c r="AR35" s="720"/>
    </row>
    <row r="36" spans="2:44" s="721" customFormat="1" ht="6.9" customHeight="1">
      <c r="B36" s="720"/>
      <c r="AR36" s="720"/>
    </row>
    <row r="37" spans="2:44" s="721" customFormat="1" ht="14.4" customHeight="1">
      <c r="B37" s="720"/>
      <c r="AR37" s="720"/>
    </row>
    <row r="38" spans="2:44" ht="14.4" customHeight="1">
      <c r="B38" s="702"/>
      <c r="AR38" s="702"/>
    </row>
    <row r="39" spans="2:44" ht="14.4" customHeight="1">
      <c r="B39" s="702"/>
      <c r="AR39" s="702"/>
    </row>
    <row r="40" spans="2:44" ht="14.4" customHeight="1">
      <c r="B40" s="702"/>
      <c r="AR40" s="702"/>
    </row>
    <row r="41" spans="2:44" ht="14.4" customHeight="1">
      <c r="B41" s="702"/>
      <c r="AR41" s="702"/>
    </row>
    <row r="42" spans="2:44" ht="14.4" customHeight="1">
      <c r="B42" s="702"/>
      <c r="AR42" s="702"/>
    </row>
    <row r="43" spans="2:44" ht="14.4" customHeight="1">
      <c r="B43" s="702"/>
      <c r="AR43" s="702"/>
    </row>
    <row r="44" spans="2:44" ht="14.4" customHeight="1">
      <c r="B44" s="702"/>
      <c r="AR44" s="702"/>
    </row>
    <row r="45" spans="2:44" ht="14.4" customHeight="1">
      <c r="B45" s="702"/>
      <c r="AR45" s="702"/>
    </row>
    <row r="46" spans="2:44" ht="14.4" customHeight="1">
      <c r="B46" s="702"/>
      <c r="AR46" s="702"/>
    </row>
    <row r="47" spans="2:44" ht="14.4" customHeight="1">
      <c r="B47" s="702"/>
      <c r="AR47" s="702"/>
    </row>
    <row r="48" spans="2:44" ht="14.4" customHeight="1">
      <c r="B48" s="702"/>
      <c r="AR48" s="702"/>
    </row>
    <row r="49" spans="2:44" s="721" customFormat="1" ht="14.4" customHeight="1">
      <c r="B49" s="720"/>
      <c r="D49" s="741" t="s">
        <v>1609</v>
      </c>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1" t="s">
        <v>1995</v>
      </c>
      <c r="AI49" s="742"/>
      <c r="AJ49" s="742"/>
      <c r="AK49" s="742"/>
      <c r="AL49" s="742"/>
      <c r="AM49" s="742"/>
      <c r="AN49" s="742"/>
      <c r="AO49" s="742"/>
      <c r="AR49" s="720"/>
    </row>
    <row r="50" spans="2:44" ht="12">
      <c r="B50" s="702"/>
      <c r="AR50" s="702"/>
    </row>
    <row r="51" spans="2:44" ht="12">
      <c r="B51" s="702"/>
      <c r="AR51" s="702"/>
    </row>
    <row r="52" spans="2:44" ht="12">
      <c r="B52" s="702"/>
      <c r="AR52" s="702"/>
    </row>
    <row r="53" spans="2:44" ht="12">
      <c r="B53" s="702"/>
      <c r="AR53" s="702"/>
    </row>
    <row r="54" spans="2:44" ht="12">
      <c r="B54" s="702"/>
      <c r="AR54" s="702"/>
    </row>
    <row r="55" spans="2:44" ht="12">
      <c r="B55" s="702"/>
      <c r="AR55" s="702"/>
    </row>
    <row r="56" spans="2:44" ht="12">
      <c r="B56" s="702"/>
      <c r="AR56" s="702"/>
    </row>
    <row r="57" spans="2:44" ht="12">
      <c r="B57" s="702"/>
      <c r="AR57" s="702"/>
    </row>
    <row r="58" spans="2:44" ht="12">
      <c r="B58" s="702"/>
      <c r="AR58" s="702"/>
    </row>
    <row r="59" spans="2:44" ht="12">
      <c r="B59" s="702"/>
      <c r="AR59" s="702"/>
    </row>
    <row r="60" spans="2:44" s="721" customFormat="1" ht="13.2">
      <c r="B60" s="720"/>
      <c r="D60" s="743" t="s">
        <v>1996</v>
      </c>
      <c r="E60" s="723"/>
      <c r="F60" s="723"/>
      <c r="G60" s="723"/>
      <c r="H60" s="723"/>
      <c r="I60" s="723"/>
      <c r="J60" s="723"/>
      <c r="K60" s="723"/>
      <c r="L60" s="723"/>
      <c r="M60" s="723"/>
      <c r="N60" s="723"/>
      <c r="O60" s="723"/>
      <c r="P60" s="723"/>
      <c r="Q60" s="723"/>
      <c r="R60" s="723"/>
      <c r="S60" s="723"/>
      <c r="T60" s="723"/>
      <c r="U60" s="723"/>
      <c r="V60" s="743" t="s">
        <v>1997</v>
      </c>
      <c r="W60" s="723"/>
      <c r="X60" s="723"/>
      <c r="Y60" s="723"/>
      <c r="Z60" s="723"/>
      <c r="AA60" s="723"/>
      <c r="AB60" s="723"/>
      <c r="AC60" s="723"/>
      <c r="AD60" s="723"/>
      <c r="AE60" s="723"/>
      <c r="AF60" s="723"/>
      <c r="AG60" s="723"/>
      <c r="AH60" s="743" t="s">
        <v>1996</v>
      </c>
      <c r="AI60" s="723"/>
      <c r="AJ60" s="723"/>
      <c r="AK60" s="723"/>
      <c r="AL60" s="723"/>
      <c r="AM60" s="743" t="s">
        <v>1997</v>
      </c>
      <c r="AN60" s="723"/>
      <c r="AO60" s="723"/>
      <c r="AR60" s="720"/>
    </row>
    <row r="61" spans="2:44" ht="12">
      <c r="B61" s="702"/>
      <c r="AR61" s="702"/>
    </row>
    <row r="62" spans="2:44" ht="12">
      <c r="B62" s="702"/>
      <c r="AR62" s="702"/>
    </row>
    <row r="63" spans="2:44" ht="12">
      <c r="B63" s="702"/>
      <c r="AR63" s="702"/>
    </row>
    <row r="64" spans="2:44" s="721" customFormat="1" ht="13.2">
      <c r="B64" s="720"/>
      <c r="D64" s="741" t="s">
        <v>1998</v>
      </c>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1" t="s">
        <v>1607</v>
      </c>
      <c r="AI64" s="742"/>
      <c r="AJ64" s="742"/>
      <c r="AK64" s="742"/>
      <c r="AL64" s="742"/>
      <c r="AM64" s="742"/>
      <c r="AN64" s="742"/>
      <c r="AO64" s="742"/>
      <c r="AR64" s="720"/>
    </row>
    <row r="65" spans="2:44" ht="12">
      <c r="B65" s="702"/>
      <c r="AR65" s="702"/>
    </row>
    <row r="66" spans="2:44" ht="12">
      <c r="B66" s="702"/>
      <c r="AR66" s="702"/>
    </row>
    <row r="67" spans="2:44" ht="12">
      <c r="B67" s="702"/>
      <c r="AR67" s="702"/>
    </row>
    <row r="68" spans="2:44" ht="12">
      <c r="B68" s="702"/>
      <c r="AR68" s="702"/>
    </row>
    <row r="69" spans="2:44" ht="12">
      <c r="B69" s="702"/>
      <c r="AR69" s="702"/>
    </row>
    <row r="70" spans="2:44" ht="12">
      <c r="B70" s="702"/>
      <c r="AR70" s="702"/>
    </row>
    <row r="71" spans="2:44" ht="12">
      <c r="B71" s="702"/>
      <c r="AR71" s="702"/>
    </row>
    <row r="72" spans="2:44" ht="12">
      <c r="B72" s="702"/>
      <c r="AR72" s="702"/>
    </row>
    <row r="73" spans="2:44" ht="12">
      <c r="B73" s="702"/>
      <c r="AR73" s="702"/>
    </row>
    <row r="74" spans="2:44" ht="12">
      <c r="B74" s="702"/>
      <c r="AR74" s="702"/>
    </row>
    <row r="75" spans="2:44" s="721" customFormat="1" ht="13.2">
      <c r="B75" s="720"/>
      <c r="D75" s="743" t="s">
        <v>1996</v>
      </c>
      <c r="E75" s="723"/>
      <c r="F75" s="723"/>
      <c r="G75" s="723"/>
      <c r="H75" s="723"/>
      <c r="I75" s="723"/>
      <c r="J75" s="723"/>
      <c r="K75" s="723"/>
      <c r="L75" s="723"/>
      <c r="M75" s="723"/>
      <c r="N75" s="723"/>
      <c r="O75" s="723"/>
      <c r="P75" s="723"/>
      <c r="Q75" s="723"/>
      <c r="R75" s="723"/>
      <c r="S75" s="723"/>
      <c r="T75" s="723"/>
      <c r="U75" s="723"/>
      <c r="V75" s="743" t="s">
        <v>1997</v>
      </c>
      <c r="W75" s="723"/>
      <c r="X75" s="723"/>
      <c r="Y75" s="723"/>
      <c r="Z75" s="723"/>
      <c r="AA75" s="723"/>
      <c r="AB75" s="723"/>
      <c r="AC75" s="723"/>
      <c r="AD75" s="723"/>
      <c r="AE75" s="723"/>
      <c r="AF75" s="723"/>
      <c r="AG75" s="723"/>
      <c r="AH75" s="743" t="s">
        <v>1996</v>
      </c>
      <c r="AI75" s="723"/>
      <c r="AJ75" s="723"/>
      <c r="AK75" s="723"/>
      <c r="AL75" s="723"/>
      <c r="AM75" s="743" t="s">
        <v>1997</v>
      </c>
      <c r="AN75" s="723"/>
      <c r="AO75" s="723"/>
      <c r="AR75" s="720"/>
    </row>
    <row r="76" spans="2:44" s="721" customFormat="1" ht="12">
      <c r="B76" s="720"/>
      <c r="AR76" s="720"/>
    </row>
    <row r="77" spans="2:44" s="721" customFormat="1" ht="6.9" customHeight="1">
      <c r="B77" s="744"/>
      <c r="C77" s="745"/>
      <c r="D77" s="745"/>
      <c r="E77" s="745"/>
      <c r="F77" s="745"/>
      <c r="G77" s="745"/>
      <c r="H77" s="745"/>
      <c r="I77" s="745"/>
      <c r="J77" s="745"/>
      <c r="K77" s="745"/>
      <c r="L77" s="745"/>
      <c r="M77" s="745"/>
      <c r="N77" s="745"/>
      <c r="O77" s="745"/>
      <c r="P77" s="745"/>
      <c r="Q77" s="745"/>
      <c r="R77" s="745"/>
      <c r="S77" s="745"/>
      <c r="T77" s="745"/>
      <c r="U77" s="745"/>
      <c r="V77" s="745"/>
      <c r="W77" s="745"/>
      <c r="X77" s="745"/>
      <c r="Y77" s="745"/>
      <c r="Z77" s="745"/>
      <c r="AA77" s="745"/>
      <c r="AB77" s="745"/>
      <c r="AC77" s="745"/>
      <c r="AD77" s="745"/>
      <c r="AE77" s="745"/>
      <c r="AF77" s="745"/>
      <c r="AG77" s="745"/>
      <c r="AH77" s="745"/>
      <c r="AI77" s="745"/>
      <c r="AJ77" s="745"/>
      <c r="AK77" s="745"/>
      <c r="AL77" s="745"/>
      <c r="AM77" s="745"/>
      <c r="AN77" s="745"/>
      <c r="AO77" s="745"/>
      <c r="AP77" s="745"/>
      <c r="AQ77" s="745"/>
      <c r="AR77" s="720"/>
    </row>
    <row r="81" spans="2:44" s="721" customFormat="1" ht="6.9" customHeight="1">
      <c r="B81" s="746"/>
      <c r="C81" s="747"/>
      <c r="D81" s="747"/>
      <c r="E81" s="747"/>
      <c r="F81" s="747"/>
      <c r="G81" s="747"/>
      <c r="H81" s="747"/>
      <c r="I81" s="747"/>
      <c r="J81" s="747"/>
      <c r="K81" s="747"/>
      <c r="L81" s="747"/>
      <c r="M81" s="747"/>
      <c r="N81" s="747"/>
      <c r="O81" s="747"/>
      <c r="P81" s="747"/>
      <c r="Q81" s="747"/>
      <c r="R81" s="747"/>
      <c r="S81" s="747"/>
      <c r="T81" s="747"/>
      <c r="U81" s="747"/>
      <c r="V81" s="747"/>
      <c r="W81" s="747"/>
      <c r="X81" s="747"/>
      <c r="Y81" s="747"/>
      <c r="Z81" s="747"/>
      <c r="AA81" s="747"/>
      <c r="AB81" s="747"/>
      <c r="AC81" s="747"/>
      <c r="AD81" s="747"/>
      <c r="AE81" s="747"/>
      <c r="AF81" s="747"/>
      <c r="AG81" s="747"/>
      <c r="AH81" s="747"/>
      <c r="AI81" s="747"/>
      <c r="AJ81" s="747"/>
      <c r="AK81" s="747"/>
      <c r="AL81" s="747"/>
      <c r="AM81" s="747"/>
      <c r="AN81" s="747"/>
      <c r="AO81" s="747"/>
      <c r="AP81" s="747"/>
      <c r="AQ81" s="747"/>
      <c r="AR81" s="720"/>
    </row>
    <row r="82" spans="2:44" s="721" customFormat="1" ht="24.9" customHeight="1">
      <c r="B82" s="720"/>
      <c r="C82" s="703" t="s">
        <v>51</v>
      </c>
      <c r="AR82" s="720"/>
    </row>
    <row r="83" spans="2:44" s="721" customFormat="1" ht="6.9" customHeight="1">
      <c r="B83" s="720"/>
      <c r="AR83" s="720"/>
    </row>
    <row r="84" spans="2:44" s="748" customFormat="1" ht="12" customHeight="1">
      <c r="B84" s="749"/>
      <c r="C84" s="712" t="s">
        <v>13</v>
      </c>
      <c r="L84" s="748" t="str">
        <f>K5</f>
        <v>spseldobruska</v>
      </c>
      <c r="AR84" s="749"/>
    </row>
    <row r="85" spans="2:44" s="750" customFormat="1" ht="36.9" customHeight="1">
      <c r="B85" s="751"/>
      <c r="C85" s="752" t="s">
        <v>16</v>
      </c>
      <c r="L85" s="753" t="str">
        <f>K6</f>
        <v>NÁSTAVBA UČEBNY MULTIMÉDIÍ SPŠel-it DOBRUŠKA</v>
      </c>
      <c r="M85" s="754"/>
      <c r="N85" s="754"/>
      <c r="O85" s="754"/>
      <c r="P85" s="754"/>
      <c r="Q85" s="754"/>
      <c r="R85" s="754"/>
      <c r="S85" s="754"/>
      <c r="T85" s="754"/>
      <c r="U85" s="754"/>
      <c r="V85" s="754"/>
      <c r="W85" s="754"/>
      <c r="X85" s="754"/>
      <c r="Y85" s="754"/>
      <c r="Z85" s="754"/>
      <c r="AA85" s="754"/>
      <c r="AB85" s="754"/>
      <c r="AC85" s="754"/>
      <c r="AD85" s="754"/>
      <c r="AE85" s="754"/>
      <c r="AF85" s="754"/>
      <c r="AG85" s="754"/>
      <c r="AH85" s="754"/>
      <c r="AI85" s="754"/>
      <c r="AJ85" s="754"/>
      <c r="AR85" s="751"/>
    </row>
    <row r="86" spans="2:44" s="721" customFormat="1" ht="6.9" customHeight="1">
      <c r="B86" s="720"/>
      <c r="AR86" s="720"/>
    </row>
    <row r="87" spans="2:44" s="721" customFormat="1" ht="12" customHeight="1">
      <c r="B87" s="720"/>
      <c r="C87" s="712" t="s">
        <v>21</v>
      </c>
      <c r="L87" s="755" t="str">
        <f>IF(K8="","",K8)</f>
        <v>Dobruška</v>
      </c>
      <c r="AI87" s="712" t="s">
        <v>23</v>
      </c>
      <c r="AM87" s="756" t="str">
        <f>IF(AN8="","",AN8)</f>
        <v>3. 4. 2024</v>
      </c>
      <c r="AN87" s="756"/>
      <c r="AR87" s="720"/>
    </row>
    <row r="88" spans="2:44" s="721" customFormat="1" ht="6.9" customHeight="1">
      <c r="B88" s="720"/>
      <c r="AR88" s="720"/>
    </row>
    <row r="89" spans="2:56" s="721" customFormat="1" ht="15.15" customHeight="1">
      <c r="B89" s="720"/>
      <c r="C89" s="712" t="s">
        <v>25</v>
      </c>
      <c r="L89" s="748" t="str">
        <f>IF(E11="","",E11)</f>
        <v>SPŠel-it, ČS odboje 670, Dobruška</v>
      </c>
      <c r="AI89" s="712" t="s">
        <v>31</v>
      </c>
      <c r="AM89" s="757" t="str">
        <f>IF(E17="","",E17)</f>
        <v>Jiří Vik Tepelná technika</v>
      </c>
      <c r="AN89" s="758"/>
      <c r="AO89" s="758"/>
      <c r="AP89" s="758"/>
      <c r="AR89" s="720"/>
      <c r="AS89" s="759" t="s">
        <v>52</v>
      </c>
      <c r="AT89" s="760"/>
      <c r="AU89" s="761"/>
      <c r="AV89" s="761"/>
      <c r="AW89" s="761"/>
      <c r="AX89" s="761"/>
      <c r="AY89" s="761"/>
      <c r="AZ89" s="761"/>
      <c r="BA89" s="761"/>
      <c r="BB89" s="761"/>
      <c r="BC89" s="761"/>
      <c r="BD89" s="762"/>
    </row>
    <row r="90" spans="2:56" s="721" customFormat="1" ht="15.15" customHeight="1">
      <c r="B90" s="720"/>
      <c r="C90" s="712" t="s">
        <v>29</v>
      </c>
      <c r="L90" s="748" t="str">
        <f>IF(E14="Vyplň údaj","",E14)</f>
        <v/>
      </c>
      <c r="AI90" s="712" t="s">
        <v>34</v>
      </c>
      <c r="AM90" s="757" t="str">
        <f>IF(E20="","",E20)</f>
        <v>JVik</v>
      </c>
      <c r="AN90" s="758"/>
      <c r="AO90" s="758"/>
      <c r="AP90" s="758"/>
      <c r="AR90" s="720"/>
      <c r="AS90" s="763"/>
      <c r="AT90" s="764"/>
      <c r="BD90" s="765"/>
    </row>
    <row r="91" spans="2:56" s="721" customFormat="1" ht="10.8" customHeight="1">
      <c r="B91" s="720"/>
      <c r="AR91" s="720"/>
      <c r="AS91" s="763"/>
      <c r="AT91" s="764"/>
      <c r="BD91" s="765"/>
    </row>
    <row r="92" spans="2:56" s="721" customFormat="1" ht="29.25" customHeight="1">
      <c r="B92" s="720"/>
      <c r="C92" s="766" t="s">
        <v>53</v>
      </c>
      <c r="D92" s="767"/>
      <c r="E92" s="767"/>
      <c r="F92" s="767"/>
      <c r="G92" s="767"/>
      <c r="H92" s="768"/>
      <c r="I92" s="769" t="s">
        <v>54</v>
      </c>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70" t="s">
        <v>55</v>
      </c>
      <c r="AH92" s="767"/>
      <c r="AI92" s="767"/>
      <c r="AJ92" s="767"/>
      <c r="AK92" s="767"/>
      <c r="AL92" s="767"/>
      <c r="AM92" s="767"/>
      <c r="AN92" s="769" t="s">
        <v>56</v>
      </c>
      <c r="AO92" s="767"/>
      <c r="AP92" s="771"/>
      <c r="AQ92" s="772" t="s">
        <v>57</v>
      </c>
      <c r="AR92" s="720"/>
      <c r="AS92" s="773" t="s">
        <v>58</v>
      </c>
      <c r="AT92" s="774" t="s">
        <v>59</v>
      </c>
      <c r="AU92" s="774" t="s">
        <v>60</v>
      </c>
      <c r="AV92" s="774" t="s">
        <v>61</v>
      </c>
      <c r="AW92" s="774" t="s">
        <v>62</v>
      </c>
      <c r="AX92" s="774" t="s">
        <v>63</v>
      </c>
      <c r="AY92" s="774" t="s">
        <v>64</v>
      </c>
      <c r="AZ92" s="774" t="s">
        <v>65</v>
      </c>
      <c r="BA92" s="774" t="s">
        <v>66</v>
      </c>
      <c r="BB92" s="774" t="s">
        <v>67</v>
      </c>
      <c r="BC92" s="774" t="s">
        <v>68</v>
      </c>
      <c r="BD92" s="775" t="s">
        <v>69</v>
      </c>
    </row>
    <row r="93" spans="2:56" s="721" customFormat="1" ht="10.8" customHeight="1">
      <c r="B93" s="720"/>
      <c r="AR93" s="720"/>
      <c r="AS93" s="776"/>
      <c r="AT93" s="761"/>
      <c r="AU93" s="761"/>
      <c r="AV93" s="761"/>
      <c r="AW93" s="761"/>
      <c r="AX93" s="761"/>
      <c r="AY93" s="761"/>
      <c r="AZ93" s="761"/>
      <c r="BA93" s="761"/>
      <c r="BB93" s="761"/>
      <c r="BC93" s="761"/>
      <c r="BD93" s="762"/>
    </row>
    <row r="94" spans="2:90" s="777" customFormat="1" ht="32.4" customHeight="1">
      <c r="B94" s="778"/>
      <c r="C94" s="779" t="s">
        <v>1999</v>
      </c>
      <c r="D94" s="780"/>
      <c r="E94" s="780"/>
      <c r="F94" s="780"/>
      <c r="G94" s="780"/>
      <c r="H94" s="780"/>
      <c r="I94" s="780"/>
      <c r="J94" s="780"/>
      <c r="K94" s="780"/>
      <c r="L94" s="780"/>
      <c r="M94" s="780"/>
      <c r="N94" s="780"/>
      <c r="O94" s="780"/>
      <c r="P94" s="780"/>
      <c r="Q94" s="780"/>
      <c r="R94" s="780"/>
      <c r="S94" s="780"/>
      <c r="T94" s="780"/>
      <c r="U94" s="780"/>
      <c r="V94" s="780"/>
      <c r="W94" s="780"/>
      <c r="X94" s="780"/>
      <c r="Y94" s="780"/>
      <c r="Z94" s="780"/>
      <c r="AA94" s="780"/>
      <c r="AB94" s="780"/>
      <c r="AC94" s="780"/>
      <c r="AD94" s="780"/>
      <c r="AE94" s="780"/>
      <c r="AF94" s="780"/>
      <c r="AG94" s="781">
        <f>ROUND(AG95,2)</f>
        <v>0</v>
      </c>
      <c r="AH94" s="781"/>
      <c r="AI94" s="781"/>
      <c r="AJ94" s="781"/>
      <c r="AK94" s="781"/>
      <c r="AL94" s="781"/>
      <c r="AM94" s="781"/>
      <c r="AN94" s="782">
        <f>SUM(AG94,AT94)</f>
        <v>0</v>
      </c>
      <c r="AO94" s="782"/>
      <c r="AP94" s="782"/>
      <c r="AQ94" s="783" t="s">
        <v>19</v>
      </c>
      <c r="AR94" s="778"/>
      <c r="AS94" s="784">
        <f>ROUND(AS95,2)</f>
        <v>0</v>
      </c>
      <c r="AT94" s="785">
        <f>ROUND(SUM(AV94:AW94),2)</f>
        <v>0</v>
      </c>
      <c r="AU94" s="786">
        <f>ROUND(AU95,5)</f>
        <v>0</v>
      </c>
      <c r="AV94" s="785">
        <f>ROUND(AZ94*L29,2)</f>
        <v>0</v>
      </c>
      <c r="AW94" s="785">
        <f>ROUND(BA94*L30,2)</f>
        <v>0</v>
      </c>
      <c r="AX94" s="785">
        <f>ROUND(BB94*L29,2)</f>
        <v>0</v>
      </c>
      <c r="AY94" s="785">
        <f>ROUND(BC94*L30,2)</f>
        <v>0</v>
      </c>
      <c r="AZ94" s="785">
        <f>ROUND(AZ95,2)</f>
        <v>0</v>
      </c>
      <c r="BA94" s="785">
        <f>ROUND(BA95,2)</f>
        <v>0</v>
      </c>
      <c r="BB94" s="785">
        <f>ROUND(BB95,2)</f>
        <v>0</v>
      </c>
      <c r="BC94" s="785">
        <f>ROUND(BC95,2)</f>
        <v>0</v>
      </c>
      <c r="BD94" s="787">
        <f>ROUND(BD95,2)</f>
        <v>0</v>
      </c>
      <c r="BS94" s="788" t="s">
        <v>71</v>
      </c>
      <c r="BT94" s="788" t="s">
        <v>72</v>
      </c>
      <c r="BU94" s="789" t="s">
        <v>73</v>
      </c>
      <c r="BV94" s="788" t="s">
        <v>74</v>
      </c>
      <c r="BW94" s="788" t="s">
        <v>1986</v>
      </c>
      <c r="BX94" s="788" t="s">
        <v>75</v>
      </c>
      <c r="CL94" s="788" t="s">
        <v>19</v>
      </c>
    </row>
    <row r="95" spans="1:91" s="802" customFormat="1" ht="24.75" customHeight="1">
      <c r="A95" s="790" t="s">
        <v>76</v>
      </c>
      <c r="B95" s="791"/>
      <c r="C95" s="792"/>
      <c r="D95" s="793" t="s">
        <v>2000</v>
      </c>
      <c r="E95" s="793"/>
      <c r="F95" s="793"/>
      <c r="G95" s="793"/>
      <c r="H95" s="793"/>
      <c r="I95" s="794"/>
      <c r="J95" s="793" t="s">
        <v>2001</v>
      </c>
      <c r="K95" s="793"/>
      <c r="L95" s="793"/>
      <c r="M95" s="793"/>
      <c r="N95" s="793"/>
      <c r="O95" s="793"/>
      <c r="P95" s="793"/>
      <c r="Q95" s="793"/>
      <c r="R95" s="793"/>
      <c r="S95" s="793"/>
      <c r="T95" s="793"/>
      <c r="U95" s="793"/>
      <c r="V95" s="793"/>
      <c r="W95" s="793"/>
      <c r="X95" s="793"/>
      <c r="Y95" s="793"/>
      <c r="Z95" s="793"/>
      <c r="AA95" s="793"/>
      <c r="AB95" s="793"/>
      <c r="AC95" s="793"/>
      <c r="AD95" s="793"/>
      <c r="AE95" s="793"/>
      <c r="AF95" s="793"/>
      <c r="AG95" s="795">
        <f>'ÚT - Rozp'!J30</f>
        <v>0</v>
      </c>
      <c r="AH95" s="796"/>
      <c r="AI95" s="796"/>
      <c r="AJ95" s="796"/>
      <c r="AK95" s="796"/>
      <c r="AL95" s="796"/>
      <c r="AM95" s="796"/>
      <c r="AN95" s="795">
        <f>SUM(AG95,AT95)</f>
        <v>0</v>
      </c>
      <c r="AO95" s="796"/>
      <c r="AP95" s="796"/>
      <c r="AQ95" s="797" t="s">
        <v>79</v>
      </c>
      <c r="AR95" s="791"/>
      <c r="AS95" s="798">
        <v>0</v>
      </c>
      <c r="AT95" s="799">
        <f>ROUND(SUM(AV95:AW95),2)</f>
        <v>0</v>
      </c>
      <c r="AU95" s="800">
        <f>'ÚT - Rozp'!P121</f>
        <v>0</v>
      </c>
      <c r="AV95" s="799">
        <f>'ÚT - Rozp'!J33</f>
        <v>0</v>
      </c>
      <c r="AW95" s="799">
        <f>'ÚT - Rozp'!J34</f>
        <v>0</v>
      </c>
      <c r="AX95" s="799">
        <f>'ÚT - Rozp'!J35</f>
        <v>0</v>
      </c>
      <c r="AY95" s="799">
        <f>'ÚT - Rozp'!J36</f>
        <v>0</v>
      </c>
      <c r="AZ95" s="799">
        <f>'ÚT - Rozp'!F33</f>
        <v>0</v>
      </c>
      <c r="BA95" s="799">
        <f>'ÚT - Rozp'!F34</f>
        <v>0</v>
      </c>
      <c r="BB95" s="799">
        <f>'ÚT - Rozp'!F35</f>
        <v>0</v>
      </c>
      <c r="BC95" s="799">
        <f>'ÚT - Rozp'!F36</f>
        <v>0</v>
      </c>
      <c r="BD95" s="801">
        <f>'ÚT - Rozp'!F37</f>
        <v>0</v>
      </c>
      <c r="BT95" s="803" t="s">
        <v>80</v>
      </c>
      <c r="BV95" s="803" t="s">
        <v>74</v>
      </c>
      <c r="BW95" s="803" t="s">
        <v>2002</v>
      </c>
      <c r="BX95" s="803" t="s">
        <v>1986</v>
      </c>
      <c r="CL95" s="803" t="s">
        <v>19</v>
      </c>
      <c r="CM95" s="803" t="s">
        <v>82</v>
      </c>
    </row>
    <row r="96" spans="2:44" s="721" customFormat="1" ht="30" customHeight="1">
      <c r="B96" s="720"/>
      <c r="AR96" s="720"/>
    </row>
    <row r="97" spans="2:44" s="721" customFormat="1" ht="6.9" customHeight="1">
      <c r="B97" s="744"/>
      <c r="C97" s="745"/>
      <c r="D97" s="745"/>
      <c r="E97" s="745"/>
      <c r="F97" s="745"/>
      <c r="G97" s="745"/>
      <c r="H97" s="745"/>
      <c r="I97" s="745"/>
      <c r="J97" s="745"/>
      <c r="K97" s="745"/>
      <c r="L97" s="745"/>
      <c r="M97" s="745"/>
      <c r="N97" s="745"/>
      <c r="O97" s="745"/>
      <c r="P97" s="745"/>
      <c r="Q97" s="745"/>
      <c r="R97" s="745"/>
      <c r="S97" s="745"/>
      <c r="T97" s="745"/>
      <c r="U97" s="745"/>
      <c r="V97" s="745"/>
      <c r="W97" s="745"/>
      <c r="X97" s="745"/>
      <c r="Y97" s="745"/>
      <c r="Z97" s="745"/>
      <c r="AA97" s="745"/>
      <c r="AB97" s="745"/>
      <c r="AC97" s="745"/>
      <c r="AD97" s="745"/>
      <c r="AE97" s="745"/>
      <c r="AF97" s="745"/>
      <c r="AG97" s="745"/>
      <c r="AH97" s="745"/>
      <c r="AI97" s="745"/>
      <c r="AJ97" s="745"/>
      <c r="AK97" s="745"/>
      <c r="AL97" s="745"/>
      <c r="AM97" s="745"/>
      <c r="AN97" s="745"/>
      <c r="AO97" s="745"/>
      <c r="AP97" s="745"/>
      <c r="AQ97" s="745"/>
      <c r="AR97" s="720"/>
    </row>
  </sheetData>
  <sheetProtection algorithmName="SHA-512" hashValue="o4k+jbJjoKYVFlbL1s2xpeNKqmg5CaFIC6kzlyyawif8/Gr5pYWnYXVmvRa0YXt8uqxPFKRminv53g/V9HRd6Q==" saltValue="ovLVoSItYWFiULq1tfXDu/Haz7mx206xk1V1c6BeSqxG3kqC/PIV3yD8PlBoUDjQ0mGvQdJPRwsDtYFvqjh/Cg==" spinCount="100000" sheet="1" objects="1" scenarios="1" formatColumns="0" formatRows="0"/>
  <mergeCells count="42">
    <mergeCell ref="AG94:AM94"/>
    <mergeCell ref="AN94:AP94"/>
    <mergeCell ref="D95:H95"/>
    <mergeCell ref="J95:AF95"/>
    <mergeCell ref="AG95:AM95"/>
    <mergeCell ref="AN95:AP95"/>
    <mergeCell ref="AM87:AN87"/>
    <mergeCell ref="AM89:AP89"/>
    <mergeCell ref="AS89:AT91"/>
    <mergeCell ref="AM90:AP90"/>
    <mergeCell ref="C92:G92"/>
    <mergeCell ref="I92:AF92"/>
    <mergeCell ref="AG92:AM92"/>
    <mergeCell ref="AN92:AP92"/>
    <mergeCell ref="L33:P33"/>
    <mergeCell ref="W33:AE33"/>
    <mergeCell ref="AK33:AO33"/>
    <mergeCell ref="X35:AB35"/>
    <mergeCell ref="AK35:AO35"/>
    <mergeCell ref="L85:AJ85"/>
    <mergeCell ref="L31:P31"/>
    <mergeCell ref="W31:AE31"/>
    <mergeCell ref="AK31:AO31"/>
    <mergeCell ref="L32:P32"/>
    <mergeCell ref="W32:AE32"/>
    <mergeCell ref="AK32:AO32"/>
    <mergeCell ref="L29:P29"/>
    <mergeCell ref="W29:AE29"/>
    <mergeCell ref="AK29:AO29"/>
    <mergeCell ref="L30:P30"/>
    <mergeCell ref="W30:AE30"/>
    <mergeCell ref="AK30:AO30"/>
    <mergeCell ref="AR2:BE2"/>
    <mergeCell ref="K5:AJ5"/>
    <mergeCell ref="BE5:BE34"/>
    <mergeCell ref="K6:AJ6"/>
    <mergeCell ref="E14:AJ14"/>
    <mergeCell ref="E23:AN23"/>
    <mergeCell ref="AK26:AO26"/>
    <mergeCell ref="L28:P28"/>
    <mergeCell ref="W28:AE28"/>
    <mergeCell ref="AK28:AO28"/>
  </mergeCells>
  <hyperlinks>
    <hyperlink ref="A95" location="'spseldobruskaut - 060- v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84089-BB40-4D79-9872-FBBB6086F47D}">
  <sheetPr>
    <pageSetUpPr fitToPage="1"/>
  </sheetPr>
  <dimension ref="B2:BM158"/>
  <sheetViews>
    <sheetView showGridLines="0" workbookViewId="0" topLeftCell="A134">
      <selection activeCell="W149" sqref="W149"/>
    </sheetView>
  </sheetViews>
  <sheetFormatPr defaultColWidth="9.140625" defaultRowHeight="12"/>
  <cols>
    <col min="1" max="1" width="8.28125" style="697" customWidth="1"/>
    <col min="2" max="2" width="1.1484375" style="697" customWidth="1"/>
    <col min="3" max="3" width="4.140625" style="697" customWidth="1"/>
    <col min="4" max="4" width="4.28125" style="697" customWidth="1"/>
    <col min="5" max="5" width="17.140625" style="697" customWidth="1"/>
    <col min="6" max="6" width="50.8515625" style="697" customWidth="1"/>
    <col min="7" max="7" width="7.421875" style="697" customWidth="1"/>
    <col min="8" max="8" width="14.00390625" style="697" customWidth="1"/>
    <col min="9" max="9" width="15.8515625" style="697" customWidth="1"/>
    <col min="10" max="10" width="22.28125" style="697" customWidth="1"/>
    <col min="11" max="11" width="22.28125" style="697" hidden="1" customWidth="1"/>
    <col min="12" max="12" width="9.28125" style="697" customWidth="1"/>
    <col min="13" max="13" width="10.8515625" style="697" hidden="1" customWidth="1"/>
    <col min="14" max="14" width="9.140625" style="697" customWidth="1"/>
    <col min="15" max="20" width="14.140625" style="697" hidden="1" customWidth="1"/>
    <col min="21" max="21" width="16.28125" style="697" hidden="1" customWidth="1"/>
    <col min="22" max="22" width="12.28125" style="697" customWidth="1"/>
    <col min="23" max="23" width="16.28125" style="697" customWidth="1"/>
    <col min="24" max="24" width="12.28125" style="697" customWidth="1"/>
    <col min="25" max="25" width="15.00390625" style="697" customWidth="1"/>
    <col min="26" max="26" width="11.00390625" style="697" customWidth="1"/>
    <col min="27" max="27" width="15.00390625" style="697" customWidth="1"/>
    <col min="28" max="28" width="16.28125" style="697" customWidth="1"/>
    <col min="29" max="29" width="11.00390625" style="697" customWidth="1"/>
    <col min="30" max="30" width="15.00390625" style="697" customWidth="1"/>
    <col min="31" max="31" width="16.28125" style="697" customWidth="1"/>
    <col min="32" max="16384" width="9.140625" style="697" customWidth="1"/>
  </cols>
  <sheetData>
    <row r="1" ht="12"/>
    <row r="2" spans="12:46" ht="36.9" customHeight="1">
      <c r="L2" s="698"/>
      <c r="M2" s="698"/>
      <c r="N2" s="698"/>
      <c r="O2" s="698"/>
      <c r="P2" s="698"/>
      <c r="Q2" s="698"/>
      <c r="R2" s="698"/>
      <c r="S2" s="698"/>
      <c r="T2" s="698"/>
      <c r="U2" s="698"/>
      <c r="V2" s="698"/>
      <c r="AT2" s="699" t="s">
        <v>2002</v>
      </c>
    </row>
    <row r="3" spans="2:46" ht="6.9" customHeight="1">
      <c r="B3" s="700"/>
      <c r="C3" s="701"/>
      <c r="D3" s="701"/>
      <c r="E3" s="701"/>
      <c r="F3" s="701"/>
      <c r="G3" s="701"/>
      <c r="H3" s="701"/>
      <c r="I3" s="701"/>
      <c r="J3" s="701"/>
      <c r="K3" s="701"/>
      <c r="L3" s="702"/>
      <c r="AT3" s="699" t="s">
        <v>82</v>
      </c>
    </row>
    <row r="4" spans="2:46" ht="24.9" customHeight="1">
      <c r="B4" s="702"/>
      <c r="D4" s="703" t="s">
        <v>87</v>
      </c>
      <c r="L4" s="702"/>
      <c r="M4" s="804" t="s">
        <v>10</v>
      </c>
      <c r="AT4" s="699" t="s">
        <v>4</v>
      </c>
    </row>
    <row r="5" spans="2:12" ht="6.9" customHeight="1">
      <c r="B5" s="702"/>
      <c r="L5" s="702"/>
    </row>
    <row r="6" spans="2:12" ht="12" customHeight="1">
      <c r="B6" s="702"/>
      <c r="D6" s="712" t="s">
        <v>16</v>
      </c>
      <c r="L6" s="702"/>
    </row>
    <row r="7" spans="2:12" ht="16.5" customHeight="1">
      <c r="B7" s="702"/>
      <c r="E7" s="805" t="str">
        <f>'ÚT - Rekap'!K6</f>
        <v>NÁSTAVBA UČEBNY MULTIMÉDIÍ SPŠel-it DOBRUŠKA</v>
      </c>
      <c r="F7" s="806"/>
      <c r="G7" s="806"/>
      <c r="H7" s="806"/>
      <c r="L7" s="702"/>
    </row>
    <row r="8" spans="2:12" s="721" customFormat="1" ht="12" customHeight="1">
      <c r="B8" s="720"/>
      <c r="D8" s="712" t="s">
        <v>88</v>
      </c>
      <c r="L8" s="720"/>
    </row>
    <row r="9" spans="2:12" s="721" customFormat="1" ht="16.5" customHeight="1">
      <c r="B9" s="720"/>
      <c r="E9" s="753" t="s">
        <v>2003</v>
      </c>
      <c r="F9" s="807"/>
      <c r="G9" s="807"/>
      <c r="H9" s="807"/>
      <c r="L9" s="720"/>
    </row>
    <row r="10" spans="2:12" s="721" customFormat="1" ht="12">
      <c r="B10" s="720"/>
      <c r="L10" s="720"/>
    </row>
    <row r="11" spans="2:12" s="721" customFormat="1" ht="12" customHeight="1">
      <c r="B11" s="720"/>
      <c r="D11" s="712" t="s">
        <v>18</v>
      </c>
      <c r="F11" s="713" t="s">
        <v>19</v>
      </c>
      <c r="I11" s="712" t="s">
        <v>20</v>
      </c>
      <c r="J11" s="713" t="s">
        <v>19</v>
      </c>
      <c r="L11" s="720"/>
    </row>
    <row r="12" spans="2:12" s="721" customFormat="1" ht="12" customHeight="1">
      <c r="B12" s="720"/>
      <c r="D12" s="712" t="s">
        <v>21</v>
      </c>
      <c r="F12" s="713" t="s">
        <v>22</v>
      </c>
      <c r="I12" s="712" t="s">
        <v>23</v>
      </c>
      <c r="J12" s="808" t="str">
        <f>'ÚT - Rekap'!AN8</f>
        <v>3. 4. 2024</v>
      </c>
      <c r="L12" s="720"/>
    </row>
    <row r="13" spans="2:12" s="721" customFormat="1" ht="10.8" customHeight="1">
      <c r="B13" s="720"/>
      <c r="L13" s="720"/>
    </row>
    <row r="14" spans="2:12" s="721" customFormat="1" ht="12" customHeight="1">
      <c r="B14" s="720"/>
      <c r="D14" s="712" t="s">
        <v>25</v>
      </c>
      <c r="I14" s="712" t="s">
        <v>26</v>
      </c>
      <c r="J14" s="713" t="s">
        <v>19</v>
      </c>
      <c r="L14" s="720"/>
    </row>
    <row r="15" spans="2:12" s="721" customFormat="1" ht="18" customHeight="1">
      <c r="B15" s="720"/>
      <c r="E15" s="713" t="s">
        <v>1990</v>
      </c>
      <c r="I15" s="712" t="s">
        <v>28</v>
      </c>
      <c r="J15" s="713" t="s">
        <v>19</v>
      </c>
      <c r="L15" s="720"/>
    </row>
    <row r="16" spans="2:12" s="721" customFormat="1" ht="6.9" customHeight="1">
      <c r="B16" s="720"/>
      <c r="L16" s="720"/>
    </row>
    <row r="17" spans="2:12" s="721" customFormat="1" ht="12" customHeight="1">
      <c r="B17" s="720"/>
      <c r="D17" s="712" t="s">
        <v>29</v>
      </c>
      <c r="I17" s="712" t="s">
        <v>26</v>
      </c>
      <c r="J17" s="714" t="str">
        <f>'ÚT - Rekap'!AN13</f>
        <v>Vyplň údaj</v>
      </c>
      <c r="L17" s="720"/>
    </row>
    <row r="18" spans="2:12" s="721" customFormat="1" ht="18" customHeight="1">
      <c r="B18" s="720"/>
      <c r="E18" s="809" t="str">
        <f>'ÚT - Rekap'!E14</f>
        <v>Vyplň údaj</v>
      </c>
      <c r="F18" s="707"/>
      <c r="G18" s="707"/>
      <c r="H18" s="707"/>
      <c r="I18" s="712" t="s">
        <v>28</v>
      </c>
      <c r="J18" s="714" t="str">
        <f>'ÚT - Rekap'!AN14</f>
        <v>Vyplň údaj</v>
      </c>
      <c r="L18" s="720"/>
    </row>
    <row r="19" spans="2:12" s="721" customFormat="1" ht="6.9" customHeight="1">
      <c r="B19" s="720"/>
      <c r="L19" s="720"/>
    </row>
    <row r="20" spans="2:12" s="721" customFormat="1" ht="12" customHeight="1">
      <c r="B20" s="720"/>
      <c r="D20" s="712" t="s">
        <v>31</v>
      </c>
      <c r="I20" s="712" t="s">
        <v>26</v>
      </c>
      <c r="J20" s="713" t="s">
        <v>1991</v>
      </c>
      <c r="L20" s="720"/>
    </row>
    <row r="21" spans="2:12" s="721" customFormat="1" ht="18" customHeight="1">
      <c r="B21" s="720"/>
      <c r="E21" s="713" t="s">
        <v>1992</v>
      </c>
      <c r="I21" s="712" t="s">
        <v>28</v>
      </c>
      <c r="J21" s="713" t="s">
        <v>1993</v>
      </c>
      <c r="L21" s="720"/>
    </row>
    <row r="22" spans="2:12" s="721" customFormat="1" ht="6.9" customHeight="1">
      <c r="B22" s="720"/>
      <c r="L22" s="720"/>
    </row>
    <row r="23" spans="2:12" s="721" customFormat="1" ht="12" customHeight="1">
      <c r="B23" s="720"/>
      <c r="D23" s="712" t="s">
        <v>34</v>
      </c>
      <c r="I23" s="712" t="s">
        <v>26</v>
      </c>
      <c r="J23" s="713" t="s">
        <v>19</v>
      </c>
      <c r="L23" s="720"/>
    </row>
    <row r="24" spans="2:12" s="721" customFormat="1" ht="18" customHeight="1">
      <c r="B24" s="720"/>
      <c r="E24" s="713" t="s">
        <v>1994</v>
      </c>
      <c r="I24" s="712" t="s">
        <v>28</v>
      </c>
      <c r="J24" s="713" t="s">
        <v>19</v>
      </c>
      <c r="L24" s="720"/>
    </row>
    <row r="25" spans="2:12" s="721" customFormat="1" ht="6.9" customHeight="1">
      <c r="B25" s="720"/>
      <c r="L25" s="720"/>
    </row>
    <row r="26" spans="2:12" s="721" customFormat="1" ht="12" customHeight="1">
      <c r="B26" s="720"/>
      <c r="D26" s="712" t="s">
        <v>36</v>
      </c>
      <c r="L26" s="720"/>
    </row>
    <row r="27" spans="2:12" s="811" customFormat="1" ht="16.5" customHeight="1">
      <c r="B27" s="810"/>
      <c r="E27" s="718" t="s">
        <v>19</v>
      </c>
      <c r="F27" s="718"/>
      <c r="G27" s="718"/>
      <c r="H27" s="718"/>
      <c r="L27" s="810"/>
    </row>
    <row r="28" spans="2:12" s="721" customFormat="1" ht="6.9" customHeight="1">
      <c r="B28" s="720"/>
      <c r="L28" s="720"/>
    </row>
    <row r="29" spans="2:12" s="721" customFormat="1" ht="6.9" customHeight="1">
      <c r="B29" s="720"/>
      <c r="D29" s="761"/>
      <c r="E29" s="761"/>
      <c r="F29" s="761"/>
      <c r="G29" s="761"/>
      <c r="H29" s="761"/>
      <c r="I29" s="761"/>
      <c r="J29" s="761"/>
      <c r="K29" s="761"/>
      <c r="L29" s="720"/>
    </row>
    <row r="30" spans="2:12" s="721" customFormat="1" ht="25.35" customHeight="1">
      <c r="B30" s="720"/>
      <c r="D30" s="812" t="s">
        <v>38</v>
      </c>
      <c r="J30" s="813">
        <f>ROUND(J121,2)</f>
        <v>0</v>
      </c>
      <c r="L30" s="720"/>
    </row>
    <row r="31" spans="2:12" s="721" customFormat="1" ht="6.9" customHeight="1">
      <c r="B31" s="720"/>
      <c r="D31" s="761"/>
      <c r="E31" s="761"/>
      <c r="F31" s="761"/>
      <c r="G31" s="761"/>
      <c r="H31" s="761"/>
      <c r="I31" s="761"/>
      <c r="J31" s="761"/>
      <c r="K31" s="761"/>
      <c r="L31" s="720"/>
    </row>
    <row r="32" spans="2:12" s="721" customFormat="1" ht="14.4" customHeight="1">
      <c r="B32" s="720"/>
      <c r="F32" s="814" t="s">
        <v>40</v>
      </c>
      <c r="I32" s="814" t="s">
        <v>39</v>
      </c>
      <c r="J32" s="814" t="s">
        <v>41</v>
      </c>
      <c r="L32" s="720"/>
    </row>
    <row r="33" spans="2:12" s="721" customFormat="1" ht="14.4" customHeight="1">
      <c r="B33" s="720"/>
      <c r="D33" s="815" t="s">
        <v>42</v>
      </c>
      <c r="E33" s="712" t="s">
        <v>43</v>
      </c>
      <c r="F33" s="816">
        <f>ROUND((SUM(BE121:BE157)),2)</f>
        <v>0</v>
      </c>
      <c r="I33" s="817">
        <v>0.21</v>
      </c>
      <c r="J33" s="816">
        <f>ROUND(((SUM(BE121:BE157))*I33),2)</f>
        <v>0</v>
      </c>
      <c r="L33" s="720"/>
    </row>
    <row r="34" spans="2:12" s="721" customFormat="1" ht="14.4" customHeight="1">
      <c r="B34" s="720"/>
      <c r="E34" s="712" t="s">
        <v>44</v>
      </c>
      <c r="F34" s="816">
        <f>ROUND((SUM(BF121:BF157)),2)</f>
        <v>0</v>
      </c>
      <c r="I34" s="817">
        <v>0.12</v>
      </c>
      <c r="J34" s="816">
        <f>ROUND(((SUM(BF121:BF157))*I34),2)</f>
        <v>0</v>
      </c>
      <c r="L34" s="720"/>
    </row>
    <row r="35" spans="2:12" s="721" customFormat="1" ht="14.4" customHeight="1" hidden="1">
      <c r="B35" s="720"/>
      <c r="E35" s="712" t="s">
        <v>45</v>
      </c>
      <c r="F35" s="816">
        <f>ROUND((SUM(BG121:BG157)),2)</f>
        <v>0</v>
      </c>
      <c r="I35" s="817">
        <v>0.21</v>
      </c>
      <c r="J35" s="816">
        <f>0</f>
        <v>0</v>
      </c>
      <c r="L35" s="720"/>
    </row>
    <row r="36" spans="2:12" s="721" customFormat="1" ht="14.4" customHeight="1" hidden="1">
      <c r="B36" s="720"/>
      <c r="E36" s="712" t="s">
        <v>46</v>
      </c>
      <c r="F36" s="816">
        <f>ROUND((SUM(BH121:BH157)),2)</f>
        <v>0</v>
      </c>
      <c r="I36" s="817">
        <v>0.12</v>
      </c>
      <c r="J36" s="816">
        <f>0</f>
        <v>0</v>
      </c>
      <c r="L36" s="720"/>
    </row>
    <row r="37" spans="2:12" s="721" customFormat="1" ht="14.4" customHeight="1" hidden="1">
      <c r="B37" s="720"/>
      <c r="E37" s="712" t="s">
        <v>47</v>
      </c>
      <c r="F37" s="816">
        <f>ROUND((SUM(BI121:BI157)),2)</f>
        <v>0</v>
      </c>
      <c r="I37" s="817">
        <v>0</v>
      </c>
      <c r="J37" s="816">
        <f>0</f>
        <v>0</v>
      </c>
      <c r="L37" s="720"/>
    </row>
    <row r="38" spans="2:12" s="721" customFormat="1" ht="6.9" customHeight="1">
      <c r="B38" s="720"/>
      <c r="L38" s="720"/>
    </row>
    <row r="39" spans="2:12" s="721" customFormat="1" ht="25.35" customHeight="1">
      <c r="B39" s="720"/>
      <c r="C39" s="818"/>
      <c r="D39" s="819" t="s">
        <v>48</v>
      </c>
      <c r="E39" s="768"/>
      <c r="F39" s="768"/>
      <c r="G39" s="820" t="s">
        <v>49</v>
      </c>
      <c r="H39" s="821" t="s">
        <v>50</v>
      </c>
      <c r="I39" s="768"/>
      <c r="J39" s="822">
        <f>SUM(J30:J37)</f>
        <v>0</v>
      </c>
      <c r="K39" s="823"/>
      <c r="L39" s="720"/>
    </row>
    <row r="40" spans="2:12" s="721" customFormat="1" ht="14.4" customHeight="1">
      <c r="B40" s="720"/>
      <c r="L40" s="720"/>
    </row>
    <row r="41" spans="2:12" ht="14.4" customHeight="1">
      <c r="B41" s="702"/>
      <c r="L41" s="702"/>
    </row>
    <row r="42" spans="2:12" ht="14.4" customHeight="1">
      <c r="B42" s="702"/>
      <c r="L42" s="702"/>
    </row>
    <row r="43" spans="2:12" ht="14.4" customHeight="1">
      <c r="B43" s="702"/>
      <c r="L43" s="702"/>
    </row>
    <row r="44" spans="2:12" ht="14.4" customHeight="1">
      <c r="B44" s="702"/>
      <c r="L44" s="702"/>
    </row>
    <row r="45" spans="2:12" ht="14.4" customHeight="1">
      <c r="B45" s="702"/>
      <c r="L45" s="702"/>
    </row>
    <row r="46" spans="2:12" ht="14.4" customHeight="1">
      <c r="B46" s="702"/>
      <c r="L46" s="702"/>
    </row>
    <row r="47" spans="2:12" ht="14.4" customHeight="1">
      <c r="B47" s="702"/>
      <c r="L47" s="702"/>
    </row>
    <row r="48" spans="2:12" ht="14.4" customHeight="1">
      <c r="B48" s="702"/>
      <c r="L48" s="702"/>
    </row>
    <row r="49" spans="2:12" ht="14.4" customHeight="1">
      <c r="B49" s="702"/>
      <c r="L49" s="702"/>
    </row>
    <row r="50" spans="2:12" s="721" customFormat="1" ht="14.4" customHeight="1">
      <c r="B50" s="720"/>
      <c r="D50" s="741" t="s">
        <v>1609</v>
      </c>
      <c r="E50" s="742"/>
      <c r="F50" s="742"/>
      <c r="G50" s="741" t="s">
        <v>1995</v>
      </c>
      <c r="H50" s="742"/>
      <c r="I50" s="742"/>
      <c r="J50" s="742"/>
      <c r="K50" s="742"/>
      <c r="L50" s="720"/>
    </row>
    <row r="51" spans="2:12" ht="12">
      <c r="B51" s="702"/>
      <c r="L51" s="702"/>
    </row>
    <row r="52" spans="2:12" ht="12">
      <c r="B52" s="702"/>
      <c r="L52" s="702"/>
    </row>
    <row r="53" spans="2:12" ht="12">
      <c r="B53" s="702"/>
      <c r="L53" s="702"/>
    </row>
    <row r="54" spans="2:12" ht="12">
      <c r="B54" s="702"/>
      <c r="L54" s="702"/>
    </row>
    <row r="55" spans="2:12" ht="12">
      <c r="B55" s="702"/>
      <c r="L55" s="702"/>
    </row>
    <row r="56" spans="2:12" ht="12">
      <c r="B56" s="702"/>
      <c r="L56" s="702"/>
    </row>
    <row r="57" spans="2:12" ht="12">
      <c r="B57" s="702"/>
      <c r="L57" s="702"/>
    </row>
    <row r="58" spans="2:12" ht="12">
      <c r="B58" s="702"/>
      <c r="L58" s="702"/>
    </row>
    <row r="59" spans="2:12" ht="12">
      <c r="B59" s="702"/>
      <c r="L59" s="702"/>
    </row>
    <row r="60" spans="2:12" ht="12">
      <c r="B60" s="702"/>
      <c r="L60" s="702"/>
    </row>
    <row r="61" spans="2:12" s="721" customFormat="1" ht="13.2">
      <c r="B61" s="720"/>
      <c r="D61" s="743" t="s">
        <v>1996</v>
      </c>
      <c r="E61" s="723"/>
      <c r="F61" s="824" t="s">
        <v>1997</v>
      </c>
      <c r="G61" s="743" t="s">
        <v>1996</v>
      </c>
      <c r="H61" s="723"/>
      <c r="I61" s="723"/>
      <c r="J61" s="825" t="s">
        <v>1997</v>
      </c>
      <c r="K61" s="723"/>
      <c r="L61" s="720"/>
    </row>
    <row r="62" spans="2:12" ht="12">
      <c r="B62" s="702"/>
      <c r="L62" s="702"/>
    </row>
    <row r="63" spans="2:12" ht="12">
      <c r="B63" s="702"/>
      <c r="L63" s="702"/>
    </row>
    <row r="64" spans="2:12" ht="12">
      <c r="B64" s="702"/>
      <c r="L64" s="702"/>
    </row>
    <row r="65" spans="2:12" s="721" customFormat="1" ht="13.2">
      <c r="B65" s="720"/>
      <c r="D65" s="741" t="s">
        <v>1998</v>
      </c>
      <c r="E65" s="742"/>
      <c r="F65" s="742"/>
      <c r="G65" s="741" t="s">
        <v>1607</v>
      </c>
      <c r="H65" s="742"/>
      <c r="I65" s="742"/>
      <c r="J65" s="742"/>
      <c r="K65" s="742"/>
      <c r="L65" s="720"/>
    </row>
    <row r="66" spans="2:12" ht="12">
      <c r="B66" s="702"/>
      <c r="L66" s="702"/>
    </row>
    <row r="67" spans="2:12" ht="12">
      <c r="B67" s="702"/>
      <c r="L67" s="702"/>
    </row>
    <row r="68" spans="2:12" ht="12">
      <c r="B68" s="702"/>
      <c r="L68" s="702"/>
    </row>
    <row r="69" spans="2:12" ht="12">
      <c r="B69" s="702"/>
      <c r="L69" s="702"/>
    </row>
    <row r="70" spans="2:12" ht="12">
      <c r="B70" s="702"/>
      <c r="L70" s="702"/>
    </row>
    <row r="71" spans="2:12" ht="12">
      <c r="B71" s="702"/>
      <c r="L71" s="702"/>
    </row>
    <row r="72" spans="2:12" ht="12">
      <c r="B72" s="702"/>
      <c r="L72" s="702"/>
    </row>
    <row r="73" spans="2:12" ht="12">
      <c r="B73" s="702"/>
      <c r="L73" s="702"/>
    </row>
    <row r="74" spans="2:12" ht="12">
      <c r="B74" s="702"/>
      <c r="L74" s="702"/>
    </row>
    <row r="75" spans="2:12" ht="12">
      <c r="B75" s="702"/>
      <c r="L75" s="702"/>
    </row>
    <row r="76" spans="2:12" s="721" customFormat="1" ht="13.2">
      <c r="B76" s="720"/>
      <c r="D76" s="743" t="s">
        <v>1996</v>
      </c>
      <c r="E76" s="723"/>
      <c r="F76" s="824" t="s">
        <v>1997</v>
      </c>
      <c r="G76" s="743" t="s">
        <v>1996</v>
      </c>
      <c r="H76" s="723"/>
      <c r="I76" s="723"/>
      <c r="J76" s="825" t="s">
        <v>1997</v>
      </c>
      <c r="K76" s="723"/>
      <c r="L76" s="720"/>
    </row>
    <row r="77" spans="2:12" s="721" customFormat="1" ht="14.4" customHeight="1">
      <c r="B77" s="744"/>
      <c r="C77" s="745"/>
      <c r="D77" s="745"/>
      <c r="E77" s="745"/>
      <c r="F77" s="745"/>
      <c r="G77" s="745"/>
      <c r="H77" s="745"/>
      <c r="I77" s="745"/>
      <c r="J77" s="745"/>
      <c r="K77" s="745"/>
      <c r="L77" s="720"/>
    </row>
    <row r="81" spans="2:12" s="721" customFormat="1" ht="6.9" customHeight="1">
      <c r="B81" s="746"/>
      <c r="C81" s="747"/>
      <c r="D81" s="747"/>
      <c r="E81" s="747"/>
      <c r="F81" s="747"/>
      <c r="G81" s="747"/>
      <c r="H81" s="747"/>
      <c r="I81" s="747"/>
      <c r="J81" s="747"/>
      <c r="K81" s="747"/>
      <c r="L81" s="720"/>
    </row>
    <row r="82" spans="2:12" s="721" customFormat="1" ht="24.9" customHeight="1">
      <c r="B82" s="720"/>
      <c r="C82" s="703" t="s">
        <v>90</v>
      </c>
      <c r="L82" s="720"/>
    </row>
    <row r="83" spans="2:12" s="721" customFormat="1" ht="6.9" customHeight="1">
      <c r="B83" s="720"/>
      <c r="L83" s="720"/>
    </row>
    <row r="84" spans="2:12" s="721" customFormat="1" ht="12" customHeight="1">
      <c r="B84" s="720"/>
      <c r="C84" s="712" t="s">
        <v>16</v>
      </c>
      <c r="L84" s="720"/>
    </row>
    <row r="85" spans="2:12" s="721" customFormat="1" ht="16.5" customHeight="1">
      <c r="B85" s="720"/>
      <c r="E85" s="805" t="str">
        <f>E7</f>
        <v>NÁSTAVBA UČEBNY MULTIMÉDIÍ SPŠel-it DOBRUŠKA</v>
      </c>
      <c r="F85" s="806"/>
      <c r="G85" s="806"/>
      <c r="H85" s="806"/>
      <c r="L85" s="720"/>
    </row>
    <row r="86" spans="2:12" s="721" customFormat="1" ht="12" customHeight="1">
      <c r="B86" s="720"/>
      <c r="C86" s="712" t="s">
        <v>88</v>
      </c>
      <c r="L86" s="720"/>
    </row>
    <row r="87" spans="2:12" s="721" customFormat="1" ht="16.5" customHeight="1">
      <c r="B87" s="720"/>
      <c r="E87" s="753" t="str">
        <f>E9</f>
        <v>spseldobruskaut - 060- vytápění</v>
      </c>
      <c r="F87" s="807"/>
      <c r="G87" s="807"/>
      <c r="H87" s="807"/>
      <c r="L87" s="720"/>
    </row>
    <row r="88" spans="2:12" s="721" customFormat="1" ht="6.9" customHeight="1">
      <c r="B88" s="720"/>
      <c r="L88" s="720"/>
    </row>
    <row r="89" spans="2:12" s="721" customFormat="1" ht="12" customHeight="1">
      <c r="B89" s="720"/>
      <c r="C89" s="712" t="s">
        <v>21</v>
      </c>
      <c r="F89" s="713" t="str">
        <f>F12</f>
        <v>Dobruška</v>
      </c>
      <c r="I89" s="712" t="s">
        <v>23</v>
      </c>
      <c r="J89" s="808" t="str">
        <f>IF(J12="","",J12)</f>
        <v>3. 4. 2024</v>
      </c>
      <c r="L89" s="720"/>
    </row>
    <row r="90" spans="2:12" s="721" customFormat="1" ht="6.9" customHeight="1">
      <c r="B90" s="720"/>
      <c r="L90" s="720"/>
    </row>
    <row r="91" spans="2:12" s="721" customFormat="1" ht="25.65" customHeight="1">
      <c r="B91" s="720"/>
      <c r="C91" s="712" t="s">
        <v>25</v>
      </c>
      <c r="F91" s="713" t="str">
        <f>E15</f>
        <v>SPŠel-it, ČS odboje 670, Dobruška</v>
      </c>
      <c r="I91" s="712" t="s">
        <v>31</v>
      </c>
      <c r="J91" s="826" t="str">
        <f>E21</f>
        <v>Jiří Vik Tepelná technika</v>
      </c>
      <c r="L91" s="720"/>
    </row>
    <row r="92" spans="2:12" s="721" customFormat="1" ht="15.15" customHeight="1">
      <c r="B92" s="720"/>
      <c r="C92" s="712" t="s">
        <v>2004</v>
      </c>
      <c r="F92" s="713" t="str">
        <f>IF(E18="","",E18)</f>
        <v>Vyplň údaj</v>
      </c>
      <c r="I92" s="712" t="s">
        <v>34</v>
      </c>
      <c r="J92" s="826" t="str">
        <f>E24</f>
        <v>JVik</v>
      </c>
      <c r="L92" s="720"/>
    </row>
    <row r="93" spans="2:12" s="721" customFormat="1" ht="10.35" customHeight="1">
      <c r="B93" s="720"/>
      <c r="L93" s="720"/>
    </row>
    <row r="94" spans="2:12" s="721" customFormat="1" ht="29.25" customHeight="1">
      <c r="B94" s="720"/>
      <c r="C94" s="827" t="s">
        <v>91</v>
      </c>
      <c r="D94" s="818"/>
      <c r="E94" s="818"/>
      <c r="F94" s="818"/>
      <c r="G94" s="818"/>
      <c r="H94" s="818"/>
      <c r="I94" s="818"/>
      <c r="J94" s="828" t="s">
        <v>92</v>
      </c>
      <c r="K94" s="818"/>
      <c r="L94" s="720"/>
    </row>
    <row r="95" spans="2:12" s="721" customFormat="1" ht="10.35" customHeight="1">
      <c r="B95" s="720"/>
      <c r="L95" s="720"/>
    </row>
    <row r="96" spans="2:47" s="721" customFormat="1" ht="22.8" customHeight="1">
      <c r="B96" s="720"/>
      <c r="C96" s="829" t="s">
        <v>2005</v>
      </c>
      <c r="J96" s="813">
        <f>J121</f>
        <v>0</v>
      </c>
      <c r="L96" s="720"/>
      <c r="AU96" s="699" t="s">
        <v>93</v>
      </c>
    </row>
    <row r="97" spans="2:12" s="831" customFormat="1" ht="24.9" customHeight="1">
      <c r="B97" s="830"/>
      <c r="D97" s="832" t="s">
        <v>106</v>
      </c>
      <c r="E97" s="833"/>
      <c r="F97" s="833"/>
      <c r="G97" s="833"/>
      <c r="H97" s="833"/>
      <c r="I97" s="833"/>
      <c r="J97" s="834">
        <f>J122</f>
        <v>0</v>
      </c>
      <c r="L97" s="830"/>
    </row>
    <row r="98" spans="2:12" s="836" customFormat="1" ht="19.95" customHeight="1">
      <c r="B98" s="835"/>
      <c r="D98" s="837" t="s">
        <v>2006</v>
      </c>
      <c r="E98" s="838"/>
      <c r="F98" s="838"/>
      <c r="G98" s="838"/>
      <c r="H98" s="838"/>
      <c r="I98" s="838"/>
      <c r="J98" s="839">
        <f>J123</f>
        <v>0</v>
      </c>
      <c r="L98" s="835"/>
    </row>
    <row r="99" spans="2:12" s="836" customFormat="1" ht="19.95" customHeight="1">
      <c r="B99" s="835"/>
      <c r="D99" s="837" t="s">
        <v>2007</v>
      </c>
      <c r="E99" s="838"/>
      <c r="F99" s="838"/>
      <c r="G99" s="838"/>
      <c r="H99" s="838"/>
      <c r="I99" s="838"/>
      <c r="J99" s="839">
        <f>J132</f>
        <v>0</v>
      </c>
      <c r="L99" s="835"/>
    </row>
    <row r="100" spans="2:12" s="836" customFormat="1" ht="19.95" customHeight="1">
      <c r="B100" s="835"/>
      <c r="D100" s="837" t="s">
        <v>2008</v>
      </c>
      <c r="E100" s="838"/>
      <c r="F100" s="838"/>
      <c r="G100" s="838"/>
      <c r="H100" s="838"/>
      <c r="I100" s="838"/>
      <c r="J100" s="839">
        <f>J142</f>
        <v>0</v>
      </c>
      <c r="L100" s="835"/>
    </row>
    <row r="101" spans="2:12" s="831" customFormat="1" ht="24.9" customHeight="1">
      <c r="B101" s="830"/>
      <c r="D101" s="832" t="s">
        <v>2009</v>
      </c>
      <c r="E101" s="833"/>
      <c r="F101" s="833"/>
      <c r="G101" s="833"/>
      <c r="H101" s="833"/>
      <c r="I101" s="833"/>
      <c r="J101" s="834">
        <f>J155</f>
        <v>0</v>
      </c>
      <c r="L101" s="830"/>
    </row>
    <row r="102" spans="2:12" s="721" customFormat="1" ht="21.75" customHeight="1">
      <c r="B102" s="720"/>
      <c r="L102" s="720"/>
    </row>
    <row r="103" spans="2:12" s="721" customFormat="1" ht="6.9" customHeight="1">
      <c r="B103" s="744"/>
      <c r="C103" s="745"/>
      <c r="D103" s="745"/>
      <c r="E103" s="745"/>
      <c r="F103" s="745"/>
      <c r="G103" s="745"/>
      <c r="H103" s="745"/>
      <c r="I103" s="745"/>
      <c r="J103" s="745"/>
      <c r="K103" s="745"/>
      <c r="L103" s="720"/>
    </row>
    <row r="107" spans="2:12" s="721" customFormat="1" ht="6.9" customHeight="1">
      <c r="B107" s="746"/>
      <c r="C107" s="747"/>
      <c r="D107" s="747"/>
      <c r="E107" s="747"/>
      <c r="F107" s="747"/>
      <c r="G107" s="747"/>
      <c r="H107" s="747"/>
      <c r="I107" s="747"/>
      <c r="J107" s="747"/>
      <c r="K107" s="747"/>
      <c r="L107" s="720"/>
    </row>
    <row r="108" spans="2:12" s="721" customFormat="1" ht="24.9" customHeight="1">
      <c r="B108" s="720"/>
      <c r="C108" s="703" t="s">
        <v>126</v>
      </c>
      <c r="L108" s="720"/>
    </row>
    <row r="109" spans="2:12" s="721" customFormat="1" ht="6.9" customHeight="1">
      <c r="B109" s="720"/>
      <c r="L109" s="720"/>
    </row>
    <row r="110" spans="2:12" s="721" customFormat="1" ht="12" customHeight="1">
      <c r="B110" s="720"/>
      <c r="C110" s="712" t="s">
        <v>16</v>
      </c>
      <c r="L110" s="720"/>
    </row>
    <row r="111" spans="2:12" s="721" customFormat="1" ht="16.5" customHeight="1">
      <c r="B111" s="720"/>
      <c r="E111" s="805" t="str">
        <f>E7</f>
        <v>NÁSTAVBA UČEBNY MULTIMÉDIÍ SPŠel-it DOBRUŠKA</v>
      </c>
      <c r="F111" s="806"/>
      <c r="G111" s="806"/>
      <c r="H111" s="806"/>
      <c r="L111" s="720"/>
    </row>
    <row r="112" spans="2:12" s="721" customFormat="1" ht="12" customHeight="1">
      <c r="B112" s="720"/>
      <c r="C112" s="712" t="s">
        <v>88</v>
      </c>
      <c r="L112" s="720"/>
    </row>
    <row r="113" spans="2:12" s="721" customFormat="1" ht="16.5" customHeight="1">
      <c r="B113" s="720"/>
      <c r="E113" s="753" t="str">
        <f>E9</f>
        <v>spseldobruskaut - 060- vytápění</v>
      </c>
      <c r="F113" s="807"/>
      <c r="G113" s="807"/>
      <c r="H113" s="807"/>
      <c r="L113" s="720"/>
    </row>
    <row r="114" spans="2:12" s="721" customFormat="1" ht="6.9" customHeight="1">
      <c r="B114" s="720"/>
      <c r="L114" s="720"/>
    </row>
    <row r="115" spans="2:12" s="721" customFormat="1" ht="12" customHeight="1">
      <c r="B115" s="720"/>
      <c r="C115" s="712" t="s">
        <v>21</v>
      </c>
      <c r="F115" s="713" t="str">
        <f>F12</f>
        <v>Dobruška</v>
      </c>
      <c r="I115" s="712" t="s">
        <v>23</v>
      </c>
      <c r="J115" s="808" t="str">
        <f>IF(J12="","",J12)</f>
        <v>3. 4. 2024</v>
      </c>
      <c r="L115" s="720"/>
    </row>
    <row r="116" spans="2:12" s="721" customFormat="1" ht="6.9" customHeight="1">
      <c r="B116" s="720"/>
      <c r="L116" s="720"/>
    </row>
    <row r="117" spans="2:12" s="721" customFormat="1" ht="25.65" customHeight="1">
      <c r="B117" s="720"/>
      <c r="C117" s="712" t="s">
        <v>25</v>
      </c>
      <c r="F117" s="713" t="str">
        <f>E15</f>
        <v>SPŠel-it, ČS odboje 670, Dobruška</v>
      </c>
      <c r="I117" s="712" t="s">
        <v>31</v>
      </c>
      <c r="J117" s="826" t="str">
        <f>E21</f>
        <v>Jiří Vik Tepelná technika</v>
      </c>
      <c r="L117" s="720"/>
    </row>
    <row r="118" spans="2:12" s="721" customFormat="1" ht="15.15" customHeight="1">
      <c r="B118" s="720"/>
      <c r="C118" s="712" t="s">
        <v>2004</v>
      </c>
      <c r="F118" s="713" t="str">
        <f>IF(E18="","",E18)</f>
        <v>Vyplň údaj</v>
      </c>
      <c r="I118" s="712" t="s">
        <v>34</v>
      </c>
      <c r="J118" s="826" t="str">
        <f>E24</f>
        <v>JVik</v>
      </c>
      <c r="L118" s="720"/>
    </row>
    <row r="119" spans="2:12" s="721" customFormat="1" ht="10.35" customHeight="1">
      <c r="B119" s="720"/>
      <c r="L119" s="720"/>
    </row>
    <row r="120" spans="2:20" s="845" customFormat="1" ht="29.25" customHeight="1">
      <c r="B120" s="840"/>
      <c r="C120" s="841" t="s">
        <v>127</v>
      </c>
      <c r="D120" s="842" t="s">
        <v>57</v>
      </c>
      <c r="E120" s="842" t="s">
        <v>53</v>
      </c>
      <c r="F120" s="842" t="s">
        <v>54</v>
      </c>
      <c r="G120" s="842" t="s">
        <v>128</v>
      </c>
      <c r="H120" s="842" t="s">
        <v>129</v>
      </c>
      <c r="I120" s="842" t="s">
        <v>130</v>
      </c>
      <c r="J120" s="843" t="s">
        <v>92</v>
      </c>
      <c r="K120" s="844" t="s">
        <v>131</v>
      </c>
      <c r="L120" s="840"/>
      <c r="M120" s="773" t="s">
        <v>19</v>
      </c>
      <c r="N120" s="774" t="s">
        <v>42</v>
      </c>
      <c r="O120" s="774" t="s">
        <v>132</v>
      </c>
      <c r="P120" s="774" t="s">
        <v>133</v>
      </c>
      <c r="Q120" s="774" t="s">
        <v>134</v>
      </c>
      <c r="R120" s="774" t="s">
        <v>135</v>
      </c>
      <c r="S120" s="774" t="s">
        <v>136</v>
      </c>
      <c r="T120" s="775" t="s">
        <v>137</v>
      </c>
    </row>
    <row r="121" spans="2:63" s="721" customFormat="1" ht="22.8" customHeight="1">
      <c r="B121" s="720"/>
      <c r="C121" s="779" t="s">
        <v>138</v>
      </c>
      <c r="J121" s="846">
        <f>BK121</f>
        <v>0</v>
      </c>
      <c r="L121" s="720"/>
      <c r="M121" s="776"/>
      <c r="N121" s="761"/>
      <c r="O121" s="761"/>
      <c r="P121" s="847">
        <f>P122+P155</f>
        <v>0</v>
      </c>
      <c r="Q121" s="761"/>
      <c r="R121" s="847">
        <f>R122+R155</f>
        <v>0.5597129999999999</v>
      </c>
      <c r="S121" s="761"/>
      <c r="T121" s="848">
        <f>T122+T155</f>
        <v>0.31545000000000006</v>
      </c>
      <c r="AT121" s="699" t="s">
        <v>71</v>
      </c>
      <c r="AU121" s="699" t="s">
        <v>93</v>
      </c>
      <c r="BK121" s="849">
        <f>BK122+BK155</f>
        <v>0</v>
      </c>
    </row>
    <row r="122" spans="2:63" s="851" customFormat="1" ht="25.95" customHeight="1">
      <c r="B122" s="850"/>
      <c r="D122" s="852" t="s">
        <v>71</v>
      </c>
      <c r="E122" s="853" t="s">
        <v>926</v>
      </c>
      <c r="F122" s="853" t="s">
        <v>927</v>
      </c>
      <c r="I122" s="854"/>
      <c r="J122" s="855">
        <f>BK122</f>
        <v>0</v>
      </c>
      <c r="L122" s="850"/>
      <c r="M122" s="856"/>
      <c r="P122" s="857">
        <f>P123+P132+P142</f>
        <v>0</v>
      </c>
      <c r="R122" s="857">
        <f>R123+R132+R142</f>
        <v>0.5597129999999999</v>
      </c>
      <c r="T122" s="858">
        <f>T123+T132+T142</f>
        <v>0.31545000000000006</v>
      </c>
      <c r="AR122" s="852" t="s">
        <v>82</v>
      </c>
      <c r="AT122" s="859" t="s">
        <v>71</v>
      </c>
      <c r="AU122" s="859" t="s">
        <v>72</v>
      </c>
      <c r="AY122" s="852" t="s">
        <v>141</v>
      </c>
      <c r="BK122" s="860">
        <f>BK123+BK132+BK142</f>
        <v>0</v>
      </c>
    </row>
    <row r="123" spans="2:63" s="851" customFormat="1" ht="22.8" customHeight="1">
      <c r="B123" s="850"/>
      <c r="D123" s="852" t="s">
        <v>71</v>
      </c>
      <c r="E123" s="861" t="s">
        <v>2010</v>
      </c>
      <c r="F123" s="861" t="s">
        <v>2011</v>
      </c>
      <c r="I123" s="854"/>
      <c r="J123" s="862">
        <f>BK123</f>
        <v>0</v>
      </c>
      <c r="L123" s="850"/>
      <c r="M123" s="856"/>
      <c r="P123" s="857">
        <f>SUM(P124:P131)</f>
        <v>0</v>
      </c>
      <c r="R123" s="857">
        <f>SUM(R124:R131)</f>
        <v>0.045733</v>
      </c>
      <c r="T123" s="858">
        <f>SUM(T124:T131)</f>
        <v>0.045</v>
      </c>
      <c r="AR123" s="852" t="s">
        <v>82</v>
      </c>
      <c r="AT123" s="859" t="s">
        <v>71</v>
      </c>
      <c r="AU123" s="859" t="s">
        <v>80</v>
      </c>
      <c r="AY123" s="852" t="s">
        <v>141</v>
      </c>
      <c r="BK123" s="860">
        <f>SUM(BK124:BK131)</f>
        <v>0</v>
      </c>
    </row>
    <row r="124" spans="2:65" s="721" customFormat="1" ht="21.75" customHeight="1">
      <c r="B124" s="720"/>
      <c r="C124" s="863">
        <v>1</v>
      </c>
      <c r="D124" s="863" t="s">
        <v>144</v>
      </c>
      <c r="E124" s="864" t="s">
        <v>2012</v>
      </c>
      <c r="F124" s="865" t="s">
        <v>2013</v>
      </c>
      <c r="G124" s="866" t="s">
        <v>445</v>
      </c>
      <c r="H124" s="867">
        <v>45</v>
      </c>
      <c r="I124" s="868"/>
      <c r="J124" s="869">
        <f aca="true" t="shared" si="0" ref="J124:J131">ROUND(I124*H124,2)</f>
        <v>0</v>
      </c>
      <c r="K124" s="870"/>
      <c r="L124" s="720"/>
      <c r="M124" s="871" t="s">
        <v>19</v>
      </c>
      <c r="N124" s="872" t="s">
        <v>43</v>
      </c>
      <c r="P124" s="873">
        <f aca="true" t="shared" si="1" ref="P124:P131">O124*H124</f>
        <v>0</v>
      </c>
      <c r="Q124" s="873">
        <v>2E-05</v>
      </c>
      <c r="R124" s="873">
        <f aca="true" t="shared" si="2" ref="R124:R131">Q124*H124</f>
        <v>0.0009000000000000001</v>
      </c>
      <c r="S124" s="873">
        <v>0.001</v>
      </c>
      <c r="T124" s="874">
        <f aca="true" t="shared" si="3" ref="T124:T131">S124*H124</f>
        <v>0.045</v>
      </c>
      <c r="AR124" s="875" t="s">
        <v>260</v>
      </c>
      <c r="AT124" s="875" t="s">
        <v>144</v>
      </c>
      <c r="AU124" s="875" t="s">
        <v>82</v>
      </c>
      <c r="AY124" s="699" t="s">
        <v>141</v>
      </c>
      <c r="BE124" s="876">
        <f aca="true" t="shared" si="4" ref="BE124:BE131">IF(N124="základní",J124,0)</f>
        <v>0</v>
      </c>
      <c r="BF124" s="876">
        <f aca="true" t="shared" si="5" ref="BF124:BF131">IF(N124="snížená",J124,0)</f>
        <v>0</v>
      </c>
      <c r="BG124" s="876">
        <f aca="true" t="shared" si="6" ref="BG124:BG131">IF(N124="zákl. přenesená",J124,0)</f>
        <v>0</v>
      </c>
      <c r="BH124" s="876">
        <f aca="true" t="shared" si="7" ref="BH124:BH131">IF(N124="sníž. přenesená",J124,0)</f>
        <v>0</v>
      </c>
      <c r="BI124" s="876">
        <f aca="true" t="shared" si="8" ref="BI124:BI131">IF(N124="nulová",J124,0)</f>
        <v>0</v>
      </c>
      <c r="BJ124" s="699" t="s">
        <v>80</v>
      </c>
      <c r="BK124" s="876">
        <f aca="true" t="shared" si="9" ref="BK124:BK131">ROUND(I124*H124,2)</f>
        <v>0</v>
      </c>
      <c r="BL124" s="699" t="s">
        <v>260</v>
      </c>
      <c r="BM124" s="875" t="s">
        <v>2014</v>
      </c>
    </row>
    <row r="125" spans="2:65" s="721" customFormat="1" ht="24.15" customHeight="1">
      <c r="B125" s="720"/>
      <c r="C125" s="863">
        <v>2</v>
      </c>
      <c r="D125" s="863" t="s">
        <v>144</v>
      </c>
      <c r="E125" s="864" t="s">
        <v>2015</v>
      </c>
      <c r="F125" s="865" t="s">
        <v>2016</v>
      </c>
      <c r="G125" s="866" t="s">
        <v>445</v>
      </c>
      <c r="H125" s="867">
        <v>48.3</v>
      </c>
      <c r="I125" s="868"/>
      <c r="J125" s="869">
        <f t="shared" si="0"/>
        <v>0</v>
      </c>
      <c r="K125" s="870"/>
      <c r="L125" s="720"/>
      <c r="M125" s="871" t="s">
        <v>19</v>
      </c>
      <c r="N125" s="872" t="s">
        <v>43</v>
      </c>
      <c r="P125" s="873">
        <f t="shared" si="1"/>
        <v>0</v>
      </c>
      <c r="Q125" s="873">
        <v>0.00051</v>
      </c>
      <c r="R125" s="873">
        <f t="shared" si="2"/>
        <v>0.024633</v>
      </c>
      <c r="S125" s="873">
        <v>0</v>
      </c>
      <c r="T125" s="874">
        <f t="shared" si="3"/>
        <v>0</v>
      </c>
      <c r="AR125" s="875" t="s">
        <v>260</v>
      </c>
      <c r="AT125" s="875" t="s">
        <v>144</v>
      </c>
      <c r="AU125" s="875" t="s">
        <v>82</v>
      </c>
      <c r="AY125" s="699" t="s">
        <v>141</v>
      </c>
      <c r="BE125" s="876">
        <f t="shared" si="4"/>
        <v>0</v>
      </c>
      <c r="BF125" s="876">
        <f t="shared" si="5"/>
        <v>0</v>
      </c>
      <c r="BG125" s="876">
        <f t="shared" si="6"/>
        <v>0</v>
      </c>
      <c r="BH125" s="876">
        <f t="shared" si="7"/>
        <v>0</v>
      </c>
      <c r="BI125" s="876">
        <f t="shared" si="8"/>
        <v>0</v>
      </c>
      <c r="BJ125" s="699" t="s">
        <v>80</v>
      </c>
      <c r="BK125" s="876">
        <f t="shared" si="9"/>
        <v>0</v>
      </c>
      <c r="BL125" s="699" t="s">
        <v>260</v>
      </c>
      <c r="BM125" s="875" t="s">
        <v>2017</v>
      </c>
    </row>
    <row r="126" spans="2:65" s="721" customFormat="1" ht="24.15" customHeight="1">
      <c r="B126" s="720"/>
      <c r="C126" s="863">
        <v>3</v>
      </c>
      <c r="D126" s="863" t="s">
        <v>144</v>
      </c>
      <c r="E126" s="864" t="s">
        <v>2018</v>
      </c>
      <c r="F126" s="865" t="s">
        <v>2019</v>
      </c>
      <c r="G126" s="866" t="s">
        <v>445</v>
      </c>
      <c r="H126" s="867">
        <v>20</v>
      </c>
      <c r="I126" s="868"/>
      <c r="J126" s="869">
        <f t="shared" si="0"/>
        <v>0</v>
      </c>
      <c r="K126" s="870"/>
      <c r="L126" s="720"/>
      <c r="M126" s="871" t="s">
        <v>19</v>
      </c>
      <c r="N126" s="872" t="s">
        <v>43</v>
      </c>
      <c r="P126" s="873">
        <f t="shared" si="1"/>
        <v>0</v>
      </c>
      <c r="Q126" s="873">
        <v>0.00095</v>
      </c>
      <c r="R126" s="873">
        <f t="shared" si="2"/>
        <v>0.019</v>
      </c>
      <c r="S126" s="873">
        <v>0</v>
      </c>
      <c r="T126" s="874">
        <f t="shared" si="3"/>
        <v>0</v>
      </c>
      <c r="AR126" s="875" t="s">
        <v>260</v>
      </c>
      <c r="AT126" s="875" t="s">
        <v>144</v>
      </c>
      <c r="AU126" s="875" t="s">
        <v>82</v>
      </c>
      <c r="AY126" s="699" t="s">
        <v>141</v>
      </c>
      <c r="BE126" s="876">
        <f t="shared" si="4"/>
        <v>0</v>
      </c>
      <c r="BF126" s="876">
        <f t="shared" si="5"/>
        <v>0</v>
      </c>
      <c r="BG126" s="876">
        <f t="shared" si="6"/>
        <v>0</v>
      </c>
      <c r="BH126" s="876">
        <f t="shared" si="7"/>
        <v>0</v>
      </c>
      <c r="BI126" s="876">
        <f t="shared" si="8"/>
        <v>0</v>
      </c>
      <c r="BJ126" s="699" t="s">
        <v>80</v>
      </c>
      <c r="BK126" s="876">
        <f t="shared" si="9"/>
        <v>0</v>
      </c>
      <c r="BL126" s="699" t="s">
        <v>260</v>
      </c>
      <c r="BM126" s="875" t="s">
        <v>2020</v>
      </c>
    </row>
    <row r="127" spans="2:65" s="721" customFormat="1" ht="33" customHeight="1">
      <c r="B127" s="720"/>
      <c r="C127" s="863">
        <v>4</v>
      </c>
      <c r="D127" s="863" t="s">
        <v>144</v>
      </c>
      <c r="E127" s="864" t="s">
        <v>2021</v>
      </c>
      <c r="F127" s="865" t="s">
        <v>2022</v>
      </c>
      <c r="G127" s="866" t="s">
        <v>517</v>
      </c>
      <c r="H127" s="867">
        <v>12</v>
      </c>
      <c r="I127" s="868"/>
      <c r="J127" s="869">
        <f t="shared" si="0"/>
        <v>0</v>
      </c>
      <c r="K127" s="870"/>
      <c r="L127" s="720"/>
      <c r="M127" s="871" t="s">
        <v>19</v>
      </c>
      <c r="N127" s="872" t="s">
        <v>43</v>
      </c>
      <c r="P127" s="873">
        <f t="shared" si="1"/>
        <v>0</v>
      </c>
      <c r="Q127" s="873">
        <v>0</v>
      </c>
      <c r="R127" s="873">
        <f t="shared" si="2"/>
        <v>0</v>
      </c>
      <c r="S127" s="873">
        <v>0</v>
      </c>
      <c r="T127" s="874">
        <f t="shared" si="3"/>
        <v>0</v>
      </c>
      <c r="AR127" s="875" t="s">
        <v>260</v>
      </c>
      <c r="AT127" s="875" t="s">
        <v>144</v>
      </c>
      <c r="AU127" s="875" t="s">
        <v>82</v>
      </c>
      <c r="AY127" s="699" t="s">
        <v>141</v>
      </c>
      <c r="BE127" s="876">
        <f t="shared" si="4"/>
        <v>0</v>
      </c>
      <c r="BF127" s="876">
        <f t="shared" si="5"/>
        <v>0</v>
      </c>
      <c r="BG127" s="876">
        <f t="shared" si="6"/>
        <v>0</v>
      </c>
      <c r="BH127" s="876">
        <f t="shared" si="7"/>
        <v>0</v>
      </c>
      <c r="BI127" s="876">
        <f t="shared" si="8"/>
        <v>0</v>
      </c>
      <c r="BJ127" s="699" t="s">
        <v>80</v>
      </c>
      <c r="BK127" s="876">
        <f t="shared" si="9"/>
        <v>0</v>
      </c>
      <c r="BL127" s="699" t="s">
        <v>260</v>
      </c>
      <c r="BM127" s="875" t="s">
        <v>2023</v>
      </c>
    </row>
    <row r="128" spans="2:65" s="721" customFormat="1" ht="21.75" customHeight="1">
      <c r="B128" s="720"/>
      <c r="C128" s="863">
        <v>5</v>
      </c>
      <c r="D128" s="863" t="s">
        <v>144</v>
      </c>
      <c r="E128" s="864" t="s">
        <v>2024</v>
      </c>
      <c r="F128" s="865" t="s">
        <v>2025</v>
      </c>
      <c r="G128" s="866" t="s">
        <v>445</v>
      </c>
      <c r="H128" s="867">
        <v>68.3</v>
      </c>
      <c r="I128" s="868"/>
      <c r="J128" s="869">
        <f t="shared" si="0"/>
        <v>0</v>
      </c>
      <c r="K128" s="870"/>
      <c r="L128" s="720"/>
      <c r="M128" s="871" t="s">
        <v>19</v>
      </c>
      <c r="N128" s="872" t="s">
        <v>43</v>
      </c>
      <c r="P128" s="873">
        <f t="shared" si="1"/>
        <v>0</v>
      </c>
      <c r="Q128" s="873">
        <v>0</v>
      </c>
      <c r="R128" s="873">
        <f t="shared" si="2"/>
        <v>0</v>
      </c>
      <c r="S128" s="873">
        <v>0</v>
      </c>
      <c r="T128" s="874">
        <f t="shared" si="3"/>
        <v>0</v>
      </c>
      <c r="AR128" s="875" t="s">
        <v>260</v>
      </c>
      <c r="AT128" s="875" t="s">
        <v>144</v>
      </c>
      <c r="AU128" s="875" t="s">
        <v>82</v>
      </c>
      <c r="AY128" s="699" t="s">
        <v>141</v>
      </c>
      <c r="BE128" s="876">
        <f t="shared" si="4"/>
        <v>0</v>
      </c>
      <c r="BF128" s="876">
        <f t="shared" si="5"/>
        <v>0</v>
      </c>
      <c r="BG128" s="876">
        <f t="shared" si="6"/>
        <v>0</v>
      </c>
      <c r="BH128" s="876">
        <f t="shared" si="7"/>
        <v>0</v>
      </c>
      <c r="BI128" s="876">
        <f t="shared" si="8"/>
        <v>0</v>
      </c>
      <c r="BJ128" s="699" t="s">
        <v>80</v>
      </c>
      <c r="BK128" s="876">
        <f t="shared" si="9"/>
        <v>0</v>
      </c>
      <c r="BL128" s="699" t="s">
        <v>260</v>
      </c>
      <c r="BM128" s="875" t="s">
        <v>2026</v>
      </c>
    </row>
    <row r="129" spans="2:65" s="721" customFormat="1" ht="21.75" customHeight="1">
      <c r="B129" s="720"/>
      <c r="C129" s="863">
        <v>6</v>
      </c>
      <c r="D129" s="863" t="s">
        <v>144</v>
      </c>
      <c r="E129" s="864" t="s">
        <v>2027</v>
      </c>
      <c r="F129" s="865" t="s">
        <v>2028</v>
      </c>
      <c r="G129" s="866" t="s">
        <v>517</v>
      </c>
      <c r="H129" s="867">
        <v>2</v>
      </c>
      <c r="I129" s="868"/>
      <c r="J129" s="869">
        <f t="shared" si="0"/>
        <v>0</v>
      </c>
      <c r="K129" s="870"/>
      <c r="L129" s="720"/>
      <c r="M129" s="871" t="s">
        <v>19</v>
      </c>
      <c r="N129" s="872" t="s">
        <v>43</v>
      </c>
      <c r="P129" s="873">
        <f t="shared" si="1"/>
        <v>0</v>
      </c>
      <c r="Q129" s="873">
        <v>0.0006</v>
      </c>
      <c r="R129" s="873">
        <f t="shared" si="2"/>
        <v>0.0012</v>
      </c>
      <c r="S129" s="873">
        <v>0</v>
      </c>
      <c r="T129" s="874">
        <f t="shared" si="3"/>
        <v>0</v>
      </c>
      <c r="AR129" s="875" t="s">
        <v>260</v>
      </c>
      <c r="AT129" s="875" t="s">
        <v>144</v>
      </c>
      <c r="AU129" s="875" t="s">
        <v>82</v>
      </c>
      <c r="AY129" s="699" t="s">
        <v>141</v>
      </c>
      <c r="BE129" s="876">
        <f t="shared" si="4"/>
        <v>0</v>
      </c>
      <c r="BF129" s="876">
        <f t="shared" si="5"/>
        <v>0</v>
      </c>
      <c r="BG129" s="876">
        <f t="shared" si="6"/>
        <v>0</v>
      </c>
      <c r="BH129" s="876">
        <f t="shared" si="7"/>
        <v>0</v>
      </c>
      <c r="BI129" s="876">
        <f t="shared" si="8"/>
        <v>0</v>
      </c>
      <c r="BJ129" s="699" t="s">
        <v>80</v>
      </c>
      <c r="BK129" s="876">
        <f t="shared" si="9"/>
        <v>0</v>
      </c>
      <c r="BL129" s="699" t="s">
        <v>260</v>
      </c>
      <c r="BM129" s="875" t="s">
        <v>2029</v>
      </c>
    </row>
    <row r="130" spans="2:65" s="721" customFormat="1" ht="24.15" customHeight="1">
      <c r="B130" s="720"/>
      <c r="C130" s="863">
        <v>7</v>
      </c>
      <c r="D130" s="863" t="s">
        <v>144</v>
      </c>
      <c r="E130" s="864" t="s">
        <v>2030</v>
      </c>
      <c r="F130" s="865" t="s">
        <v>2031</v>
      </c>
      <c r="G130" s="866" t="s">
        <v>180</v>
      </c>
      <c r="H130" s="867">
        <v>0.046</v>
      </c>
      <c r="I130" s="868"/>
      <c r="J130" s="869">
        <f t="shared" si="0"/>
        <v>0</v>
      </c>
      <c r="K130" s="870"/>
      <c r="L130" s="720"/>
      <c r="M130" s="871" t="s">
        <v>19</v>
      </c>
      <c r="N130" s="872" t="s">
        <v>43</v>
      </c>
      <c r="P130" s="873">
        <f t="shared" si="1"/>
        <v>0</v>
      </c>
      <c r="Q130" s="873">
        <v>0</v>
      </c>
      <c r="R130" s="873">
        <f t="shared" si="2"/>
        <v>0</v>
      </c>
      <c r="S130" s="873">
        <v>0</v>
      </c>
      <c r="T130" s="874">
        <f t="shared" si="3"/>
        <v>0</v>
      </c>
      <c r="AR130" s="875" t="s">
        <v>260</v>
      </c>
      <c r="AT130" s="875" t="s">
        <v>144</v>
      </c>
      <c r="AU130" s="875" t="s">
        <v>82</v>
      </c>
      <c r="AY130" s="699" t="s">
        <v>141</v>
      </c>
      <c r="BE130" s="876">
        <f t="shared" si="4"/>
        <v>0</v>
      </c>
      <c r="BF130" s="876">
        <f t="shared" si="5"/>
        <v>0</v>
      </c>
      <c r="BG130" s="876">
        <f t="shared" si="6"/>
        <v>0</v>
      </c>
      <c r="BH130" s="876">
        <f t="shared" si="7"/>
        <v>0</v>
      </c>
      <c r="BI130" s="876">
        <f t="shared" si="8"/>
        <v>0</v>
      </c>
      <c r="BJ130" s="699" t="s">
        <v>80</v>
      </c>
      <c r="BK130" s="876">
        <f t="shared" si="9"/>
        <v>0</v>
      </c>
      <c r="BL130" s="699" t="s">
        <v>260</v>
      </c>
      <c r="BM130" s="875" t="s">
        <v>2032</v>
      </c>
    </row>
    <row r="131" spans="2:65" s="721" customFormat="1" ht="24.15" customHeight="1">
      <c r="B131" s="720"/>
      <c r="C131" s="863">
        <v>8</v>
      </c>
      <c r="D131" s="863" t="s">
        <v>144</v>
      </c>
      <c r="E131" s="864" t="s">
        <v>2033</v>
      </c>
      <c r="F131" s="865" t="s">
        <v>2034</v>
      </c>
      <c r="G131" s="866" t="s">
        <v>180</v>
      </c>
      <c r="H131" s="867">
        <v>0.046</v>
      </c>
      <c r="I131" s="868"/>
      <c r="J131" s="869">
        <f t="shared" si="0"/>
        <v>0</v>
      </c>
      <c r="K131" s="870"/>
      <c r="L131" s="720"/>
      <c r="M131" s="871" t="s">
        <v>19</v>
      </c>
      <c r="N131" s="872" t="s">
        <v>43</v>
      </c>
      <c r="P131" s="873">
        <f t="shared" si="1"/>
        <v>0</v>
      </c>
      <c r="Q131" s="873">
        <v>0</v>
      </c>
      <c r="R131" s="873">
        <f t="shared" si="2"/>
        <v>0</v>
      </c>
      <c r="S131" s="873">
        <v>0</v>
      </c>
      <c r="T131" s="874">
        <f t="shared" si="3"/>
        <v>0</v>
      </c>
      <c r="AR131" s="875" t="s">
        <v>260</v>
      </c>
      <c r="AT131" s="875" t="s">
        <v>144</v>
      </c>
      <c r="AU131" s="875" t="s">
        <v>82</v>
      </c>
      <c r="AY131" s="699" t="s">
        <v>141</v>
      </c>
      <c r="BE131" s="876">
        <f t="shared" si="4"/>
        <v>0</v>
      </c>
      <c r="BF131" s="876">
        <f t="shared" si="5"/>
        <v>0</v>
      </c>
      <c r="BG131" s="876">
        <f t="shared" si="6"/>
        <v>0</v>
      </c>
      <c r="BH131" s="876">
        <f t="shared" si="7"/>
        <v>0</v>
      </c>
      <c r="BI131" s="876">
        <f t="shared" si="8"/>
        <v>0</v>
      </c>
      <c r="BJ131" s="699" t="s">
        <v>80</v>
      </c>
      <c r="BK131" s="876">
        <f t="shared" si="9"/>
        <v>0</v>
      </c>
      <c r="BL131" s="699" t="s">
        <v>260</v>
      </c>
      <c r="BM131" s="875" t="s">
        <v>2035</v>
      </c>
    </row>
    <row r="132" spans="2:63" s="851" customFormat="1" ht="22.8" customHeight="1">
      <c r="B132" s="850"/>
      <c r="D132" s="852" t="s">
        <v>71</v>
      </c>
      <c r="E132" s="861" t="s">
        <v>2036</v>
      </c>
      <c r="F132" s="861" t="s">
        <v>2037</v>
      </c>
      <c r="I132" s="854"/>
      <c r="J132" s="862">
        <f>BK132</f>
        <v>0</v>
      </c>
      <c r="L132" s="850"/>
      <c r="M132" s="856"/>
      <c r="P132" s="857">
        <f>SUM(P133:P141)</f>
        <v>0</v>
      </c>
      <c r="R132" s="857">
        <f>SUM(R133:R141)</f>
        <v>0.007819999999999999</v>
      </c>
      <c r="T132" s="858">
        <f>SUM(T133:T141)</f>
        <v>0.0027</v>
      </c>
      <c r="AR132" s="852" t="s">
        <v>82</v>
      </c>
      <c r="AT132" s="859" t="s">
        <v>71</v>
      </c>
      <c r="AU132" s="859" t="s">
        <v>80</v>
      </c>
      <c r="AY132" s="852" t="s">
        <v>141</v>
      </c>
      <c r="BK132" s="860">
        <f>SUM(BK133:BK141)</f>
        <v>0</v>
      </c>
    </row>
    <row r="133" spans="2:65" s="721" customFormat="1" ht="24.15" customHeight="1">
      <c r="B133" s="720"/>
      <c r="C133" s="863">
        <v>9</v>
      </c>
      <c r="D133" s="863" t="s">
        <v>144</v>
      </c>
      <c r="E133" s="864" t="s">
        <v>2038</v>
      </c>
      <c r="F133" s="865" t="s">
        <v>2039</v>
      </c>
      <c r="G133" s="866" t="s">
        <v>517</v>
      </c>
      <c r="H133" s="867">
        <v>6</v>
      </c>
      <c r="I133" s="868"/>
      <c r="J133" s="869">
        <f aca="true" t="shared" si="10" ref="J133:J141">ROUND(I133*H133,2)</f>
        <v>0</v>
      </c>
      <c r="K133" s="870"/>
      <c r="L133" s="720"/>
      <c r="M133" s="871" t="s">
        <v>19</v>
      </c>
      <c r="N133" s="872" t="s">
        <v>43</v>
      </c>
      <c r="P133" s="873">
        <f aca="true" t="shared" si="11" ref="P133:P141">O133*H133</f>
        <v>0</v>
      </c>
      <c r="Q133" s="873">
        <v>9E-05</v>
      </c>
      <c r="R133" s="873">
        <f aca="true" t="shared" si="12" ref="R133:R141">Q133*H133</f>
        <v>0.00054</v>
      </c>
      <c r="S133" s="873">
        <v>0.00045</v>
      </c>
      <c r="T133" s="874">
        <f aca="true" t="shared" si="13" ref="T133:T141">S133*H133</f>
        <v>0.0027</v>
      </c>
      <c r="AR133" s="875" t="s">
        <v>260</v>
      </c>
      <c r="AT133" s="875" t="s">
        <v>144</v>
      </c>
      <c r="AU133" s="875" t="s">
        <v>82</v>
      </c>
      <c r="AY133" s="699" t="s">
        <v>141</v>
      </c>
      <c r="BE133" s="876">
        <f aca="true" t="shared" si="14" ref="BE133:BE141">IF(N133="základní",J133,0)</f>
        <v>0</v>
      </c>
      <c r="BF133" s="876">
        <f aca="true" t="shared" si="15" ref="BF133:BF141">IF(N133="snížená",J133,0)</f>
        <v>0</v>
      </c>
      <c r="BG133" s="876">
        <f aca="true" t="shared" si="16" ref="BG133:BG141">IF(N133="zákl. přenesená",J133,0)</f>
        <v>0</v>
      </c>
      <c r="BH133" s="876">
        <f aca="true" t="shared" si="17" ref="BH133:BH141">IF(N133="sníž. přenesená",J133,0)</f>
        <v>0</v>
      </c>
      <c r="BI133" s="876">
        <f aca="true" t="shared" si="18" ref="BI133:BI141">IF(N133="nulová",J133,0)</f>
        <v>0</v>
      </c>
      <c r="BJ133" s="699" t="s">
        <v>80</v>
      </c>
      <c r="BK133" s="876">
        <f aca="true" t="shared" si="19" ref="BK133:BK141">ROUND(I133*H133,2)</f>
        <v>0</v>
      </c>
      <c r="BL133" s="699" t="s">
        <v>260</v>
      </c>
      <c r="BM133" s="875" t="s">
        <v>2040</v>
      </c>
    </row>
    <row r="134" spans="2:65" s="721" customFormat="1" ht="21.75" customHeight="1">
      <c r="B134" s="720"/>
      <c r="C134" s="863">
        <v>10</v>
      </c>
      <c r="D134" s="863" t="s">
        <v>144</v>
      </c>
      <c r="E134" s="864" t="s">
        <v>2041</v>
      </c>
      <c r="F134" s="865" t="s">
        <v>2042</v>
      </c>
      <c r="G134" s="866" t="s">
        <v>517</v>
      </c>
      <c r="H134" s="867">
        <v>4</v>
      </c>
      <c r="I134" s="868"/>
      <c r="J134" s="869">
        <f t="shared" si="10"/>
        <v>0</v>
      </c>
      <c r="K134" s="870"/>
      <c r="L134" s="720"/>
      <c r="M134" s="871" t="s">
        <v>19</v>
      </c>
      <c r="N134" s="872" t="s">
        <v>43</v>
      </c>
      <c r="P134" s="873">
        <f t="shared" si="11"/>
        <v>0</v>
      </c>
      <c r="Q134" s="873">
        <v>9E-05</v>
      </c>
      <c r="R134" s="873">
        <f t="shared" si="12"/>
        <v>0.00036</v>
      </c>
      <c r="S134" s="873">
        <v>0</v>
      </c>
      <c r="T134" s="874">
        <f t="shared" si="13"/>
        <v>0</v>
      </c>
      <c r="AR134" s="875" t="s">
        <v>260</v>
      </c>
      <c r="AT134" s="875" t="s">
        <v>144</v>
      </c>
      <c r="AU134" s="875" t="s">
        <v>82</v>
      </c>
      <c r="AY134" s="699" t="s">
        <v>141</v>
      </c>
      <c r="BE134" s="876">
        <f t="shared" si="14"/>
        <v>0</v>
      </c>
      <c r="BF134" s="876">
        <f t="shared" si="15"/>
        <v>0</v>
      </c>
      <c r="BG134" s="876">
        <f t="shared" si="16"/>
        <v>0</v>
      </c>
      <c r="BH134" s="876">
        <f t="shared" si="17"/>
        <v>0</v>
      </c>
      <c r="BI134" s="876">
        <f t="shared" si="18"/>
        <v>0</v>
      </c>
      <c r="BJ134" s="699" t="s">
        <v>80</v>
      </c>
      <c r="BK134" s="876">
        <f t="shared" si="19"/>
        <v>0</v>
      </c>
      <c r="BL134" s="699" t="s">
        <v>260</v>
      </c>
      <c r="BM134" s="875" t="s">
        <v>2043</v>
      </c>
    </row>
    <row r="135" spans="2:65" s="721" customFormat="1" ht="16.5" customHeight="1">
      <c r="B135" s="720"/>
      <c r="C135" s="863">
        <v>11</v>
      </c>
      <c r="D135" s="863" t="s">
        <v>144</v>
      </c>
      <c r="E135" s="864" t="s">
        <v>2044</v>
      </c>
      <c r="F135" s="865" t="s">
        <v>2045</v>
      </c>
      <c r="G135" s="866" t="s">
        <v>517</v>
      </c>
      <c r="H135" s="867">
        <v>12</v>
      </c>
      <c r="I135" s="868"/>
      <c r="J135" s="869">
        <f t="shared" si="10"/>
        <v>0</v>
      </c>
      <c r="K135" s="870"/>
      <c r="L135" s="720"/>
      <c r="M135" s="871" t="s">
        <v>19</v>
      </c>
      <c r="N135" s="872" t="s">
        <v>43</v>
      </c>
      <c r="P135" s="873">
        <f t="shared" si="11"/>
        <v>0</v>
      </c>
      <c r="Q135" s="873">
        <v>8E-05</v>
      </c>
      <c r="R135" s="873">
        <f t="shared" si="12"/>
        <v>0.0009600000000000001</v>
      </c>
      <c r="S135" s="873">
        <v>0</v>
      </c>
      <c r="T135" s="874">
        <f t="shared" si="13"/>
        <v>0</v>
      </c>
      <c r="AR135" s="875" t="s">
        <v>260</v>
      </c>
      <c r="AT135" s="875" t="s">
        <v>144</v>
      </c>
      <c r="AU135" s="875" t="s">
        <v>82</v>
      </c>
      <c r="AY135" s="699" t="s">
        <v>141</v>
      </c>
      <c r="BE135" s="876">
        <f t="shared" si="14"/>
        <v>0</v>
      </c>
      <c r="BF135" s="876">
        <f t="shared" si="15"/>
        <v>0</v>
      </c>
      <c r="BG135" s="876">
        <f t="shared" si="16"/>
        <v>0</v>
      </c>
      <c r="BH135" s="876">
        <f t="shared" si="17"/>
        <v>0</v>
      </c>
      <c r="BI135" s="876">
        <f t="shared" si="18"/>
        <v>0</v>
      </c>
      <c r="BJ135" s="699" t="s">
        <v>80</v>
      </c>
      <c r="BK135" s="876">
        <f t="shared" si="19"/>
        <v>0</v>
      </c>
      <c r="BL135" s="699" t="s">
        <v>260</v>
      </c>
      <c r="BM135" s="875" t="s">
        <v>2046</v>
      </c>
    </row>
    <row r="136" spans="2:65" s="721" customFormat="1" ht="24.15" customHeight="1">
      <c r="B136" s="720"/>
      <c r="C136" s="863">
        <v>12</v>
      </c>
      <c r="D136" s="863" t="s">
        <v>144</v>
      </c>
      <c r="E136" s="864" t="s">
        <v>2047</v>
      </c>
      <c r="F136" s="865" t="s">
        <v>2048</v>
      </c>
      <c r="G136" s="866" t="s">
        <v>517</v>
      </c>
      <c r="H136" s="867">
        <v>2</v>
      </c>
      <c r="I136" s="868"/>
      <c r="J136" s="869">
        <f t="shared" si="10"/>
        <v>0</v>
      </c>
      <c r="K136" s="870"/>
      <c r="L136" s="720"/>
      <c r="M136" s="871" t="s">
        <v>19</v>
      </c>
      <c r="N136" s="872" t="s">
        <v>43</v>
      </c>
      <c r="P136" s="873">
        <f t="shared" si="11"/>
        <v>0</v>
      </c>
      <c r="Q136" s="873">
        <v>0.00024</v>
      </c>
      <c r="R136" s="873">
        <f t="shared" si="12"/>
        <v>0.00048</v>
      </c>
      <c r="S136" s="873">
        <v>0</v>
      </c>
      <c r="T136" s="874">
        <f t="shared" si="13"/>
        <v>0</v>
      </c>
      <c r="AR136" s="875" t="s">
        <v>260</v>
      </c>
      <c r="AT136" s="875" t="s">
        <v>144</v>
      </c>
      <c r="AU136" s="875" t="s">
        <v>82</v>
      </c>
      <c r="AY136" s="699" t="s">
        <v>141</v>
      </c>
      <c r="BE136" s="876">
        <f t="shared" si="14"/>
        <v>0</v>
      </c>
      <c r="BF136" s="876">
        <f t="shared" si="15"/>
        <v>0</v>
      </c>
      <c r="BG136" s="876">
        <f t="shared" si="16"/>
        <v>0</v>
      </c>
      <c r="BH136" s="876">
        <f t="shared" si="17"/>
        <v>0</v>
      </c>
      <c r="BI136" s="876">
        <f t="shared" si="18"/>
        <v>0</v>
      </c>
      <c r="BJ136" s="699" t="s">
        <v>80</v>
      </c>
      <c r="BK136" s="876">
        <f t="shared" si="19"/>
        <v>0</v>
      </c>
      <c r="BL136" s="699" t="s">
        <v>260</v>
      </c>
      <c r="BM136" s="875" t="s">
        <v>2049</v>
      </c>
    </row>
    <row r="137" spans="2:65" s="721" customFormat="1" ht="24.15" customHeight="1">
      <c r="B137" s="720"/>
      <c r="C137" s="863">
        <v>13</v>
      </c>
      <c r="D137" s="863" t="s">
        <v>144</v>
      </c>
      <c r="E137" s="864" t="s">
        <v>2050</v>
      </c>
      <c r="F137" s="865" t="s">
        <v>2051</v>
      </c>
      <c r="G137" s="866" t="s">
        <v>517</v>
      </c>
      <c r="H137" s="867">
        <v>6</v>
      </c>
      <c r="I137" s="868"/>
      <c r="J137" s="869">
        <f t="shared" si="10"/>
        <v>0</v>
      </c>
      <c r="K137" s="870"/>
      <c r="L137" s="720"/>
      <c r="M137" s="871" t="s">
        <v>19</v>
      </c>
      <c r="N137" s="872" t="s">
        <v>43</v>
      </c>
      <c r="P137" s="873">
        <f t="shared" si="11"/>
        <v>0</v>
      </c>
      <c r="Q137" s="873">
        <v>0.00014</v>
      </c>
      <c r="R137" s="873">
        <f t="shared" si="12"/>
        <v>0.0008399999999999999</v>
      </c>
      <c r="S137" s="873">
        <v>0</v>
      </c>
      <c r="T137" s="874">
        <f t="shared" si="13"/>
        <v>0</v>
      </c>
      <c r="AR137" s="875" t="s">
        <v>260</v>
      </c>
      <c r="AT137" s="875" t="s">
        <v>144</v>
      </c>
      <c r="AU137" s="875" t="s">
        <v>82</v>
      </c>
      <c r="AY137" s="699" t="s">
        <v>141</v>
      </c>
      <c r="BE137" s="876">
        <f t="shared" si="14"/>
        <v>0</v>
      </c>
      <c r="BF137" s="876">
        <f t="shared" si="15"/>
        <v>0</v>
      </c>
      <c r="BG137" s="876">
        <f t="shared" si="16"/>
        <v>0</v>
      </c>
      <c r="BH137" s="876">
        <f t="shared" si="17"/>
        <v>0</v>
      </c>
      <c r="BI137" s="876">
        <f t="shared" si="18"/>
        <v>0</v>
      </c>
      <c r="BJ137" s="699" t="s">
        <v>80</v>
      </c>
      <c r="BK137" s="876">
        <f t="shared" si="19"/>
        <v>0</v>
      </c>
      <c r="BL137" s="699" t="s">
        <v>260</v>
      </c>
      <c r="BM137" s="875" t="s">
        <v>2052</v>
      </c>
    </row>
    <row r="138" spans="2:65" s="721" customFormat="1" ht="24.15" customHeight="1">
      <c r="B138" s="720"/>
      <c r="C138" s="863">
        <v>14</v>
      </c>
      <c r="D138" s="863" t="s">
        <v>144</v>
      </c>
      <c r="E138" s="864" t="s">
        <v>2053</v>
      </c>
      <c r="F138" s="865" t="s">
        <v>2054</v>
      </c>
      <c r="G138" s="866" t="s">
        <v>517</v>
      </c>
      <c r="H138" s="867">
        <v>6</v>
      </c>
      <c r="I138" s="868"/>
      <c r="J138" s="869">
        <f t="shared" si="10"/>
        <v>0</v>
      </c>
      <c r="K138" s="870"/>
      <c r="L138" s="720"/>
      <c r="M138" s="871" t="s">
        <v>19</v>
      </c>
      <c r="N138" s="872" t="s">
        <v>43</v>
      </c>
      <c r="P138" s="873">
        <f t="shared" si="11"/>
        <v>0</v>
      </c>
      <c r="Q138" s="873">
        <v>0.0007</v>
      </c>
      <c r="R138" s="873">
        <f t="shared" si="12"/>
        <v>0.0042</v>
      </c>
      <c r="S138" s="873">
        <v>0</v>
      </c>
      <c r="T138" s="874">
        <f t="shared" si="13"/>
        <v>0</v>
      </c>
      <c r="AR138" s="875" t="s">
        <v>260</v>
      </c>
      <c r="AT138" s="875" t="s">
        <v>144</v>
      </c>
      <c r="AU138" s="875" t="s">
        <v>82</v>
      </c>
      <c r="AY138" s="699" t="s">
        <v>141</v>
      </c>
      <c r="BE138" s="876">
        <f t="shared" si="14"/>
        <v>0</v>
      </c>
      <c r="BF138" s="876">
        <f t="shared" si="15"/>
        <v>0</v>
      </c>
      <c r="BG138" s="876">
        <f t="shared" si="16"/>
        <v>0</v>
      </c>
      <c r="BH138" s="876">
        <f t="shared" si="17"/>
        <v>0</v>
      </c>
      <c r="BI138" s="876">
        <f t="shared" si="18"/>
        <v>0</v>
      </c>
      <c r="BJ138" s="699" t="s">
        <v>80</v>
      </c>
      <c r="BK138" s="876">
        <f t="shared" si="19"/>
        <v>0</v>
      </c>
      <c r="BL138" s="699" t="s">
        <v>260</v>
      </c>
      <c r="BM138" s="875" t="s">
        <v>2055</v>
      </c>
    </row>
    <row r="139" spans="2:65" s="721" customFormat="1" ht="24.15" customHeight="1">
      <c r="B139" s="720"/>
      <c r="C139" s="863">
        <v>15</v>
      </c>
      <c r="D139" s="863" t="s">
        <v>144</v>
      </c>
      <c r="E139" s="864" t="s">
        <v>2056</v>
      </c>
      <c r="F139" s="865" t="s">
        <v>2057</v>
      </c>
      <c r="G139" s="866" t="s">
        <v>517</v>
      </c>
      <c r="H139" s="867">
        <v>2</v>
      </c>
      <c r="I139" s="868"/>
      <c r="J139" s="869">
        <f t="shared" si="10"/>
        <v>0</v>
      </c>
      <c r="K139" s="870"/>
      <c r="L139" s="720"/>
      <c r="M139" s="871" t="s">
        <v>19</v>
      </c>
      <c r="N139" s="872" t="s">
        <v>43</v>
      </c>
      <c r="P139" s="873">
        <f t="shared" si="11"/>
        <v>0</v>
      </c>
      <c r="Q139" s="873">
        <v>0.00022</v>
      </c>
      <c r="R139" s="873">
        <f t="shared" si="12"/>
        <v>0.00044</v>
      </c>
      <c r="S139" s="873">
        <v>0</v>
      </c>
      <c r="T139" s="874">
        <f t="shared" si="13"/>
        <v>0</v>
      </c>
      <c r="AR139" s="875" t="s">
        <v>260</v>
      </c>
      <c r="AT139" s="875" t="s">
        <v>144</v>
      </c>
      <c r="AU139" s="875" t="s">
        <v>82</v>
      </c>
      <c r="AY139" s="699" t="s">
        <v>141</v>
      </c>
      <c r="BE139" s="876">
        <f t="shared" si="14"/>
        <v>0</v>
      </c>
      <c r="BF139" s="876">
        <f t="shared" si="15"/>
        <v>0</v>
      </c>
      <c r="BG139" s="876">
        <f t="shared" si="16"/>
        <v>0</v>
      </c>
      <c r="BH139" s="876">
        <f t="shared" si="17"/>
        <v>0</v>
      </c>
      <c r="BI139" s="876">
        <f t="shared" si="18"/>
        <v>0</v>
      </c>
      <c r="BJ139" s="699" t="s">
        <v>80</v>
      </c>
      <c r="BK139" s="876">
        <f t="shared" si="19"/>
        <v>0</v>
      </c>
      <c r="BL139" s="699" t="s">
        <v>260</v>
      </c>
      <c r="BM139" s="875" t="s">
        <v>2058</v>
      </c>
    </row>
    <row r="140" spans="2:65" s="721" customFormat="1" ht="21.75" customHeight="1">
      <c r="B140" s="720"/>
      <c r="C140" s="863">
        <v>16</v>
      </c>
      <c r="D140" s="863" t="s">
        <v>144</v>
      </c>
      <c r="E140" s="864" t="s">
        <v>2059</v>
      </c>
      <c r="F140" s="865" t="s">
        <v>2060</v>
      </c>
      <c r="G140" s="866" t="s">
        <v>180</v>
      </c>
      <c r="H140" s="867">
        <v>0.008</v>
      </c>
      <c r="I140" s="868"/>
      <c r="J140" s="869">
        <f t="shared" si="10"/>
        <v>0</v>
      </c>
      <c r="K140" s="870"/>
      <c r="L140" s="720"/>
      <c r="M140" s="871" t="s">
        <v>19</v>
      </c>
      <c r="N140" s="872" t="s">
        <v>43</v>
      </c>
      <c r="P140" s="873">
        <f t="shared" si="11"/>
        <v>0</v>
      </c>
      <c r="Q140" s="873">
        <v>0</v>
      </c>
      <c r="R140" s="873">
        <f t="shared" si="12"/>
        <v>0</v>
      </c>
      <c r="S140" s="873">
        <v>0</v>
      </c>
      <c r="T140" s="874">
        <f t="shared" si="13"/>
        <v>0</v>
      </c>
      <c r="AR140" s="875" t="s">
        <v>260</v>
      </c>
      <c r="AT140" s="875" t="s">
        <v>144</v>
      </c>
      <c r="AU140" s="875" t="s">
        <v>82</v>
      </c>
      <c r="AY140" s="699" t="s">
        <v>141</v>
      </c>
      <c r="BE140" s="876">
        <f t="shared" si="14"/>
        <v>0</v>
      </c>
      <c r="BF140" s="876">
        <f t="shared" si="15"/>
        <v>0</v>
      </c>
      <c r="BG140" s="876">
        <f t="shared" si="16"/>
        <v>0</v>
      </c>
      <c r="BH140" s="876">
        <f t="shared" si="17"/>
        <v>0</v>
      </c>
      <c r="BI140" s="876">
        <f t="shared" si="18"/>
        <v>0</v>
      </c>
      <c r="BJ140" s="699" t="s">
        <v>80</v>
      </c>
      <c r="BK140" s="876">
        <f t="shared" si="19"/>
        <v>0</v>
      </c>
      <c r="BL140" s="699" t="s">
        <v>260</v>
      </c>
      <c r="BM140" s="875" t="s">
        <v>2061</v>
      </c>
    </row>
    <row r="141" spans="2:65" s="721" customFormat="1" ht="24.15" customHeight="1">
      <c r="B141" s="720"/>
      <c r="C141" s="863">
        <v>17</v>
      </c>
      <c r="D141" s="863" t="s">
        <v>144</v>
      </c>
      <c r="E141" s="864" t="s">
        <v>2062</v>
      </c>
      <c r="F141" s="865" t="s">
        <v>2063</v>
      </c>
      <c r="G141" s="866" t="s">
        <v>180</v>
      </c>
      <c r="H141" s="867">
        <v>0.008</v>
      </c>
      <c r="I141" s="868"/>
      <c r="J141" s="869">
        <f t="shared" si="10"/>
        <v>0</v>
      </c>
      <c r="K141" s="870"/>
      <c r="L141" s="720"/>
      <c r="M141" s="871" t="s">
        <v>19</v>
      </c>
      <c r="N141" s="872" t="s">
        <v>43</v>
      </c>
      <c r="P141" s="873">
        <f t="shared" si="11"/>
        <v>0</v>
      </c>
      <c r="Q141" s="873">
        <v>0</v>
      </c>
      <c r="R141" s="873">
        <f t="shared" si="12"/>
        <v>0</v>
      </c>
      <c r="S141" s="873">
        <v>0</v>
      </c>
      <c r="T141" s="874">
        <f t="shared" si="13"/>
        <v>0</v>
      </c>
      <c r="AR141" s="875" t="s">
        <v>260</v>
      </c>
      <c r="AT141" s="875" t="s">
        <v>144</v>
      </c>
      <c r="AU141" s="875" t="s">
        <v>82</v>
      </c>
      <c r="AY141" s="699" t="s">
        <v>141</v>
      </c>
      <c r="BE141" s="876">
        <f t="shared" si="14"/>
        <v>0</v>
      </c>
      <c r="BF141" s="876">
        <f t="shared" si="15"/>
        <v>0</v>
      </c>
      <c r="BG141" s="876">
        <f t="shared" si="16"/>
        <v>0</v>
      </c>
      <c r="BH141" s="876">
        <f t="shared" si="17"/>
        <v>0</v>
      </c>
      <c r="BI141" s="876">
        <f t="shared" si="18"/>
        <v>0</v>
      </c>
      <c r="BJ141" s="699" t="s">
        <v>80</v>
      </c>
      <c r="BK141" s="876">
        <f t="shared" si="19"/>
        <v>0</v>
      </c>
      <c r="BL141" s="699" t="s">
        <v>260</v>
      </c>
      <c r="BM141" s="875" t="s">
        <v>2064</v>
      </c>
    </row>
    <row r="142" spans="2:63" s="851" customFormat="1" ht="22.8" customHeight="1">
      <c r="B142" s="850"/>
      <c r="D142" s="852" t="s">
        <v>71</v>
      </c>
      <c r="E142" s="861" t="s">
        <v>2065</v>
      </c>
      <c r="F142" s="861" t="s">
        <v>2066</v>
      </c>
      <c r="I142" s="854"/>
      <c r="J142" s="862">
        <f>BK142</f>
        <v>0</v>
      </c>
      <c r="L142" s="850"/>
      <c r="M142" s="856"/>
      <c r="P142" s="857">
        <f>SUM(P143:P154)</f>
        <v>0</v>
      </c>
      <c r="R142" s="857">
        <f>SUM(R143:R154)</f>
        <v>0.5061599999999999</v>
      </c>
      <c r="T142" s="858">
        <f>SUM(T143:T154)</f>
        <v>0.26775000000000004</v>
      </c>
      <c r="AR142" s="852" t="s">
        <v>82</v>
      </c>
      <c r="AT142" s="859" t="s">
        <v>71</v>
      </c>
      <c r="AU142" s="859" t="s">
        <v>80</v>
      </c>
      <c r="AY142" s="852" t="s">
        <v>141</v>
      </c>
      <c r="BK142" s="860">
        <f>SUM(BK143:BK154)</f>
        <v>0</v>
      </c>
    </row>
    <row r="143" spans="2:65" s="721" customFormat="1" ht="24.15" customHeight="1">
      <c r="B143" s="720"/>
      <c r="C143" s="863">
        <v>18</v>
      </c>
      <c r="D143" s="863" t="s">
        <v>144</v>
      </c>
      <c r="E143" s="864" t="s">
        <v>2067</v>
      </c>
      <c r="F143" s="865" t="s">
        <v>2068</v>
      </c>
      <c r="G143" s="866" t="s">
        <v>517</v>
      </c>
      <c r="H143" s="867">
        <v>6</v>
      </c>
      <c r="I143" s="868"/>
      <c r="J143" s="869">
        <f aca="true" t="shared" si="20" ref="J143:J154">ROUND(I143*H143,2)</f>
        <v>0</v>
      </c>
      <c r="K143" s="870"/>
      <c r="L143" s="720"/>
      <c r="M143" s="871" t="s">
        <v>19</v>
      </c>
      <c r="N143" s="872" t="s">
        <v>43</v>
      </c>
      <c r="P143" s="873">
        <f aca="true" t="shared" si="21" ref="P143:P154">O143*H143</f>
        <v>0</v>
      </c>
      <c r="Q143" s="873">
        <v>0</v>
      </c>
      <c r="R143" s="873">
        <f aca="true" t="shared" si="22" ref="R143:R154">Q143*H143</f>
        <v>0</v>
      </c>
      <c r="S143" s="873">
        <v>0</v>
      </c>
      <c r="T143" s="874">
        <f aca="true" t="shared" si="23" ref="T143:T154">S143*H143</f>
        <v>0</v>
      </c>
      <c r="AR143" s="875" t="s">
        <v>260</v>
      </c>
      <c r="AT143" s="875" t="s">
        <v>144</v>
      </c>
      <c r="AU143" s="875" t="s">
        <v>82</v>
      </c>
      <c r="AY143" s="699" t="s">
        <v>141</v>
      </c>
      <c r="BE143" s="876">
        <f aca="true" t="shared" si="24" ref="BE143:BE154">IF(N143="základní",J143,0)</f>
        <v>0</v>
      </c>
      <c r="BF143" s="876">
        <f aca="true" t="shared" si="25" ref="BF143:BF154">IF(N143="snížená",J143,0)</f>
        <v>0</v>
      </c>
      <c r="BG143" s="876">
        <f aca="true" t="shared" si="26" ref="BG143:BG154">IF(N143="zákl. přenesená",J143,0)</f>
        <v>0</v>
      </c>
      <c r="BH143" s="876">
        <f aca="true" t="shared" si="27" ref="BH143:BH154">IF(N143="sníž. přenesená",J143,0)</f>
        <v>0</v>
      </c>
      <c r="BI143" s="876">
        <f aca="true" t="shared" si="28" ref="BI143:BI154">IF(N143="nulová",J143,0)</f>
        <v>0</v>
      </c>
      <c r="BJ143" s="699" t="s">
        <v>80</v>
      </c>
      <c r="BK143" s="876">
        <f aca="true" t="shared" si="29" ref="BK143:BK154">ROUND(I143*H143,2)</f>
        <v>0</v>
      </c>
      <c r="BL143" s="699" t="s">
        <v>260</v>
      </c>
      <c r="BM143" s="875" t="s">
        <v>2069</v>
      </c>
    </row>
    <row r="144" spans="2:65" s="721" customFormat="1" ht="16.5" customHeight="1">
      <c r="B144" s="720"/>
      <c r="C144" s="863">
        <v>19</v>
      </c>
      <c r="D144" s="863" t="s">
        <v>144</v>
      </c>
      <c r="E144" s="864" t="s">
        <v>2070</v>
      </c>
      <c r="F144" s="865" t="s">
        <v>2071</v>
      </c>
      <c r="G144" s="866" t="s">
        <v>147</v>
      </c>
      <c r="H144" s="867">
        <v>11.25</v>
      </c>
      <c r="I144" s="868"/>
      <c r="J144" s="869">
        <f t="shared" si="20"/>
        <v>0</v>
      </c>
      <c r="K144" s="870"/>
      <c r="L144" s="720"/>
      <c r="M144" s="871" t="s">
        <v>19</v>
      </c>
      <c r="N144" s="872" t="s">
        <v>43</v>
      </c>
      <c r="P144" s="873">
        <f t="shared" si="21"/>
        <v>0</v>
      </c>
      <c r="Q144" s="873">
        <v>0</v>
      </c>
      <c r="R144" s="873">
        <f t="shared" si="22"/>
        <v>0</v>
      </c>
      <c r="S144" s="873">
        <v>0.0238</v>
      </c>
      <c r="T144" s="874">
        <f t="shared" si="23"/>
        <v>0.26775000000000004</v>
      </c>
      <c r="AR144" s="875" t="s">
        <v>260</v>
      </c>
      <c r="AT144" s="875" t="s">
        <v>144</v>
      </c>
      <c r="AU144" s="875" t="s">
        <v>82</v>
      </c>
      <c r="AY144" s="699" t="s">
        <v>141</v>
      </c>
      <c r="BE144" s="876">
        <f t="shared" si="24"/>
        <v>0</v>
      </c>
      <c r="BF144" s="876">
        <f t="shared" si="25"/>
        <v>0</v>
      </c>
      <c r="BG144" s="876">
        <f t="shared" si="26"/>
        <v>0</v>
      </c>
      <c r="BH144" s="876">
        <f t="shared" si="27"/>
        <v>0</v>
      </c>
      <c r="BI144" s="876">
        <f t="shared" si="28"/>
        <v>0</v>
      </c>
      <c r="BJ144" s="699" t="s">
        <v>80</v>
      </c>
      <c r="BK144" s="876">
        <f t="shared" si="29"/>
        <v>0</v>
      </c>
      <c r="BL144" s="699" t="s">
        <v>260</v>
      </c>
      <c r="BM144" s="875" t="s">
        <v>2072</v>
      </c>
    </row>
    <row r="145" spans="2:65" s="721" customFormat="1" ht="37.8" customHeight="1">
      <c r="B145" s="720"/>
      <c r="C145" s="863">
        <v>20</v>
      </c>
      <c r="D145" s="863" t="s">
        <v>144</v>
      </c>
      <c r="E145" s="864" t="s">
        <v>2073</v>
      </c>
      <c r="F145" s="865" t="s">
        <v>2074</v>
      </c>
      <c r="G145" s="866" t="s">
        <v>517</v>
      </c>
      <c r="H145" s="867">
        <v>1</v>
      </c>
      <c r="I145" s="868"/>
      <c r="J145" s="869">
        <f t="shared" si="20"/>
        <v>0</v>
      </c>
      <c r="K145" s="870"/>
      <c r="L145" s="720"/>
      <c r="M145" s="871" t="s">
        <v>19</v>
      </c>
      <c r="N145" s="872" t="s">
        <v>43</v>
      </c>
      <c r="P145" s="873">
        <f t="shared" si="21"/>
        <v>0</v>
      </c>
      <c r="Q145" s="873">
        <v>0.04684</v>
      </c>
      <c r="R145" s="873">
        <f t="shared" si="22"/>
        <v>0.04684</v>
      </c>
      <c r="S145" s="873">
        <v>0</v>
      </c>
      <c r="T145" s="874">
        <f t="shared" si="23"/>
        <v>0</v>
      </c>
      <c r="AR145" s="875" t="s">
        <v>260</v>
      </c>
      <c r="AT145" s="875" t="s">
        <v>144</v>
      </c>
      <c r="AU145" s="875" t="s">
        <v>82</v>
      </c>
      <c r="AY145" s="699" t="s">
        <v>141</v>
      </c>
      <c r="BE145" s="876">
        <f t="shared" si="24"/>
        <v>0</v>
      </c>
      <c r="BF145" s="876">
        <f t="shared" si="25"/>
        <v>0</v>
      </c>
      <c r="BG145" s="876">
        <f t="shared" si="26"/>
        <v>0</v>
      </c>
      <c r="BH145" s="876">
        <f t="shared" si="27"/>
        <v>0</v>
      </c>
      <c r="BI145" s="876">
        <f t="shared" si="28"/>
        <v>0</v>
      </c>
      <c r="BJ145" s="699" t="s">
        <v>80</v>
      </c>
      <c r="BK145" s="876">
        <f t="shared" si="29"/>
        <v>0</v>
      </c>
      <c r="BL145" s="699" t="s">
        <v>260</v>
      </c>
      <c r="BM145" s="875" t="s">
        <v>2075</v>
      </c>
    </row>
    <row r="146" spans="2:65" s="721" customFormat="1" ht="37.8" customHeight="1">
      <c r="B146" s="720"/>
      <c r="C146" s="863">
        <v>21</v>
      </c>
      <c r="D146" s="863" t="s">
        <v>144</v>
      </c>
      <c r="E146" s="864" t="s">
        <v>2076</v>
      </c>
      <c r="F146" s="865" t="s">
        <v>2077</v>
      </c>
      <c r="G146" s="866" t="s">
        <v>517</v>
      </c>
      <c r="H146" s="867">
        <v>1</v>
      </c>
      <c r="I146" s="868"/>
      <c r="J146" s="869">
        <f t="shared" si="20"/>
        <v>0</v>
      </c>
      <c r="K146" s="870"/>
      <c r="L146" s="720"/>
      <c r="M146" s="871" t="s">
        <v>19</v>
      </c>
      <c r="N146" s="872" t="s">
        <v>43</v>
      </c>
      <c r="P146" s="873">
        <f t="shared" si="21"/>
        <v>0</v>
      </c>
      <c r="Q146" s="873">
        <v>0.05242</v>
      </c>
      <c r="R146" s="873">
        <f t="shared" si="22"/>
        <v>0.05242</v>
      </c>
      <c r="S146" s="873">
        <v>0</v>
      </c>
      <c r="T146" s="874">
        <f t="shared" si="23"/>
        <v>0</v>
      </c>
      <c r="AR146" s="875" t="s">
        <v>260</v>
      </c>
      <c r="AT146" s="875" t="s">
        <v>144</v>
      </c>
      <c r="AU146" s="875" t="s">
        <v>82</v>
      </c>
      <c r="AY146" s="699" t="s">
        <v>141</v>
      </c>
      <c r="BE146" s="876">
        <f t="shared" si="24"/>
        <v>0</v>
      </c>
      <c r="BF146" s="876">
        <f t="shared" si="25"/>
        <v>0</v>
      </c>
      <c r="BG146" s="876">
        <f t="shared" si="26"/>
        <v>0</v>
      </c>
      <c r="BH146" s="876">
        <f t="shared" si="27"/>
        <v>0</v>
      </c>
      <c r="BI146" s="876">
        <f t="shared" si="28"/>
        <v>0</v>
      </c>
      <c r="BJ146" s="699" t="s">
        <v>80</v>
      </c>
      <c r="BK146" s="876">
        <f t="shared" si="29"/>
        <v>0</v>
      </c>
      <c r="BL146" s="699" t="s">
        <v>260</v>
      </c>
      <c r="BM146" s="875" t="s">
        <v>2078</v>
      </c>
    </row>
    <row r="147" spans="2:65" s="721" customFormat="1" ht="37.8" customHeight="1">
      <c r="B147" s="720"/>
      <c r="C147" s="863">
        <v>22</v>
      </c>
      <c r="D147" s="863" t="s">
        <v>144</v>
      </c>
      <c r="E147" s="864" t="s">
        <v>2079</v>
      </c>
      <c r="F147" s="865" t="s">
        <v>2080</v>
      </c>
      <c r="G147" s="866" t="s">
        <v>517</v>
      </c>
      <c r="H147" s="867">
        <v>1</v>
      </c>
      <c r="I147" s="868"/>
      <c r="J147" s="869">
        <f t="shared" si="20"/>
        <v>0</v>
      </c>
      <c r="K147" s="870"/>
      <c r="L147" s="720"/>
      <c r="M147" s="871" t="s">
        <v>19</v>
      </c>
      <c r="N147" s="872" t="s">
        <v>43</v>
      </c>
      <c r="P147" s="873">
        <f t="shared" si="21"/>
        <v>0</v>
      </c>
      <c r="Q147" s="873">
        <v>0.0622</v>
      </c>
      <c r="R147" s="873">
        <f t="shared" si="22"/>
        <v>0.0622</v>
      </c>
      <c r="S147" s="873">
        <v>0</v>
      </c>
      <c r="T147" s="874">
        <f t="shared" si="23"/>
        <v>0</v>
      </c>
      <c r="AR147" s="875" t="s">
        <v>260</v>
      </c>
      <c r="AT147" s="875" t="s">
        <v>144</v>
      </c>
      <c r="AU147" s="875" t="s">
        <v>82</v>
      </c>
      <c r="AY147" s="699" t="s">
        <v>141</v>
      </c>
      <c r="BE147" s="876">
        <f t="shared" si="24"/>
        <v>0</v>
      </c>
      <c r="BF147" s="876">
        <f t="shared" si="25"/>
        <v>0</v>
      </c>
      <c r="BG147" s="876">
        <f t="shared" si="26"/>
        <v>0</v>
      </c>
      <c r="BH147" s="876">
        <f t="shared" si="27"/>
        <v>0</v>
      </c>
      <c r="BI147" s="876">
        <f t="shared" si="28"/>
        <v>0</v>
      </c>
      <c r="BJ147" s="699" t="s">
        <v>80</v>
      </c>
      <c r="BK147" s="876">
        <f t="shared" si="29"/>
        <v>0</v>
      </c>
      <c r="BL147" s="699" t="s">
        <v>260</v>
      </c>
      <c r="BM147" s="875" t="s">
        <v>2081</v>
      </c>
    </row>
    <row r="148" spans="2:65" s="721" customFormat="1" ht="37.8" customHeight="1">
      <c r="B148" s="720"/>
      <c r="C148" s="863">
        <v>23</v>
      </c>
      <c r="D148" s="863" t="s">
        <v>144</v>
      </c>
      <c r="E148" s="864" t="s">
        <v>2082</v>
      </c>
      <c r="F148" s="865" t="s">
        <v>2083</v>
      </c>
      <c r="G148" s="866" t="s">
        <v>517</v>
      </c>
      <c r="H148" s="867">
        <v>3</v>
      </c>
      <c r="I148" s="868"/>
      <c r="J148" s="869">
        <f t="shared" si="20"/>
        <v>0</v>
      </c>
      <c r="K148" s="870"/>
      <c r="L148" s="720"/>
      <c r="M148" s="871" t="s">
        <v>19</v>
      </c>
      <c r="N148" s="872" t="s">
        <v>43</v>
      </c>
      <c r="P148" s="873">
        <f t="shared" si="21"/>
        <v>0</v>
      </c>
      <c r="Q148" s="873">
        <v>0.1149</v>
      </c>
      <c r="R148" s="873">
        <f t="shared" si="22"/>
        <v>0.3447</v>
      </c>
      <c r="S148" s="873">
        <v>0</v>
      </c>
      <c r="T148" s="874">
        <f t="shared" si="23"/>
        <v>0</v>
      </c>
      <c r="AR148" s="875" t="s">
        <v>260</v>
      </c>
      <c r="AT148" s="875" t="s">
        <v>144</v>
      </c>
      <c r="AU148" s="875" t="s">
        <v>82</v>
      </c>
      <c r="AY148" s="699" t="s">
        <v>141</v>
      </c>
      <c r="BE148" s="876">
        <f t="shared" si="24"/>
        <v>0</v>
      </c>
      <c r="BF148" s="876">
        <f t="shared" si="25"/>
        <v>0</v>
      </c>
      <c r="BG148" s="876">
        <f t="shared" si="26"/>
        <v>0</v>
      </c>
      <c r="BH148" s="876">
        <f t="shared" si="27"/>
        <v>0</v>
      </c>
      <c r="BI148" s="876">
        <f t="shared" si="28"/>
        <v>0</v>
      </c>
      <c r="BJ148" s="699" t="s">
        <v>80</v>
      </c>
      <c r="BK148" s="876">
        <f t="shared" si="29"/>
        <v>0</v>
      </c>
      <c r="BL148" s="699" t="s">
        <v>260</v>
      </c>
      <c r="BM148" s="875" t="s">
        <v>2084</v>
      </c>
    </row>
    <row r="149" spans="2:65" s="721" customFormat="1" ht="24.15" customHeight="1">
      <c r="B149" s="720"/>
      <c r="C149" s="863">
        <v>24</v>
      </c>
      <c r="D149" s="863" t="s">
        <v>144</v>
      </c>
      <c r="E149" s="864" t="s">
        <v>2085</v>
      </c>
      <c r="F149" s="865" t="s">
        <v>2086</v>
      </c>
      <c r="G149" s="866" t="s">
        <v>517</v>
      </c>
      <c r="H149" s="867">
        <v>3</v>
      </c>
      <c r="I149" s="868"/>
      <c r="J149" s="869">
        <f t="shared" si="20"/>
        <v>0</v>
      </c>
      <c r="K149" s="870"/>
      <c r="L149" s="720"/>
      <c r="M149" s="871" t="s">
        <v>19</v>
      </c>
      <c r="N149" s="872" t="s">
        <v>43</v>
      </c>
      <c r="P149" s="873">
        <f t="shared" si="21"/>
        <v>0</v>
      </c>
      <c r="Q149" s="873">
        <v>0</v>
      </c>
      <c r="R149" s="873">
        <f t="shared" si="22"/>
        <v>0</v>
      </c>
      <c r="S149" s="873">
        <v>0</v>
      </c>
      <c r="T149" s="874">
        <f t="shared" si="23"/>
        <v>0</v>
      </c>
      <c r="AR149" s="875" t="s">
        <v>260</v>
      </c>
      <c r="AT149" s="875" t="s">
        <v>144</v>
      </c>
      <c r="AU149" s="875" t="s">
        <v>82</v>
      </c>
      <c r="AY149" s="699" t="s">
        <v>141</v>
      </c>
      <c r="BE149" s="876">
        <f t="shared" si="24"/>
        <v>0</v>
      </c>
      <c r="BF149" s="876">
        <f t="shared" si="25"/>
        <v>0</v>
      </c>
      <c r="BG149" s="876">
        <f t="shared" si="26"/>
        <v>0</v>
      </c>
      <c r="BH149" s="876">
        <f t="shared" si="27"/>
        <v>0</v>
      </c>
      <c r="BI149" s="876">
        <f t="shared" si="28"/>
        <v>0</v>
      </c>
      <c r="BJ149" s="699" t="s">
        <v>80</v>
      </c>
      <c r="BK149" s="876">
        <f t="shared" si="29"/>
        <v>0</v>
      </c>
      <c r="BL149" s="699" t="s">
        <v>260</v>
      </c>
      <c r="BM149" s="875" t="s">
        <v>2087</v>
      </c>
    </row>
    <row r="150" spans="2:65" s="721" customFormat="1" ht="24.15" customHeight="1">
      <c r="B150" s="720"/>
      <c r="C150" s="863">
        <v>25</v>
      </c>
      <c r="D150" s="863" t="s">
        <v>144</v>
      </c>
      <c r="E150" s="864" t="s">
        <v>2088</v>
      </c>
      <c r="F150" s="865" t="s">
        <v>2089</v>
      </c>
      <c r="G150" s="866" t="s">
        <v>517</v>
      </c>
      <c r="H150" s="867">
        <v>3</v>
      </c>
      <c r="I150" s="868"/>
      <c r="J150" s="869">
        <f t="shared" si="20"/>
        <v>0</v>
      </c>
      <c r="K150" s="870"/>
      <c r="L150" s="720"/>
      <c r="M150" s="871" t="s">
        <v>19</v>
      </c>
      <c r="N150" s="872" t="s">
        <v>43</v>
      </c>
      <c r="P150" s="873">
        <f t="shared" si="21"/>
        <v>0</v>
      </c>
      <c r="Q150" s="873">
        <v>0</v>
      </c>
      <c r="R150" s="873">
        <f t="shared" si="22"/>
        <v>0</v>
      </c>
      <c r="S150" s="873">
        <v>0</v>
      </c>
      <c r="T150" s="874">
        <f t="shared" si="23"/>
        <v>0</v>
      </c>
      <c r="AR150" s="875" t="s">
        <v>260</v>
      </c>
      <c r="AT150" s="875" t="s">
        <v>144</v>
      </c>
      <c r="AU150" s="875" t="s">
        <v>82</v>
      </c>
      <c r="AY150" s="699" t="s">
        <v>141</v>
      </c>
      <c r="BE150" s="876">
        <f t="shared" si="24"/>
        <v>0</v>
      </c>
      <c r="BF150" s="876">
        <f t="shared" si="25"/>
        <v>0</v>
      </c>
      <c r="BG150" s="876">
        <f t="shared" si="26"/>
        <v>0</v>
      </c>
      <c r="BH150" s="876">
        <f t="shared" si="27"/>
        <v>0</v>
      </c>
      <c r="BI150" s="876">
        <f t="shared" si="28"/>
        <v>0</v>
      </c>
      <c r="BJ150" s="699" t="s">
        <v>80</v>
      </c>
      <c r="BK150" s="876">
        <f t="shared" si="29"/>
        <v>0</v>
      </c>
      <c r="BL150" s="699" t="s">
        <v>260</v>
      </c>
      <c r="BM150" s="875" t="s">
        <v>2090</v>
      </c>
    </row>
    <row r="151" spans="2:65" s="721" customFormat="1" ht="16.5" customHeight="1">
      <c r="B151" s="720"/>
      <c r="C151" s="863">
        <v>26</v>
      </c>
      <c r="D151" s="863" t="s">
        <v>144</v>
      </c>
      <c r="E151" s="864" t="s">
        <v>2091</v>
      </c>
      <c r="F151" s="865" t="s">
        <v>2092</v>
      </c>
      <c r="G151" s="866" t="s">
        <v>517</v>
      </c>
      <c r="H151" s="867">
        <v>30</v>
      </c>
      <c r="I151" s="868"/>
      <c r="J151" s="869">
        <f t="shared" si="20"/>
        <v>0</v>
      </c>
      <c r="K151" s="870"/>
      <c r="L151" s="720"/>
      <c r="M151" s="871" t="s">
        <v>19</v>
      </c>
      <c r="N151" s="872" t="s">
        <v>43</v>
      </c>
      <c r="P151" s="873">
        <f t="shared" si="21"/>
        <v>0</v>
      </c>
      <c r="Q151" s="873">
        <v>0</v>
      </c>
      <c r="R151" s="873">
        <f t="shared" si="22"/>
        <v>0</v>
      </c>
      <c r="S151" s="873">
        <v>0</v>
      </c>
      <c r="T151" s="874">
        <f t="shared" si="23"/>
        <v>0</v>
      </c>
      <c r="AR151" s="875" t="s">
        <v>260</v>
      </c>
      <c r="AT151" s="875" t="s">
        <v>144</v>
      </c>
      <c r="AU151" s="875" t="s">
        <v>82</v>
      </c>
      <c r="AY151" s="699" t="s">
        <v>141</v>
      </c>
      <c r="BE151" s="876">
        <f t="shared" si="24"/>
        <v>0</v>
      </c>
      <c r="BF151" s="876">
        <f t="shared" si="25"/>
        <v>0</v>
      </c>
      <c r="BG151" s="876">
        <f t="shared" si="26"/>
        <v>0</v>
      </c>
      <c r="BH151" s="876">
        <f t="shared" si="27"/>
        <v>0</v>
      </c>
      <c r="BI151" s="876">
        <f t="shared" si="28"/>
        <v>0</v>
      </c>
      <c r="BJ151" s="699" t="s">
        <v>80</v>
      </c>
      <c r="BK151" s="876">
        <f t="shared" si="29"/>
        <v>0</v>
      </c>
      <c r="BL151" s="699" t="s">
        <v>260</v>
      </c>
      <c r="BM151" s="875" t="s">
        <v>2093</v>
      </c>
    </row>
    <row r="152" spans="2:65" s="721" customFormat="1" ht="16.5" customHeight="1">
      <c r="B152" s="720"/>
      <c r="C152" s="863">
        <v>27</v>
      </c>
      <c r="D152" s="863" t="s">
        <v>144</v>
      </c>
      <c r="E152" s="864" t="s">
        <v>2094</v>
      </c>
      <c r="F152" s="865" t="s">
        <v>2095</v>
      </c>
      <c r="G152" s="866" t="s">
        <v>147</v>
      </c>
      <c r="H152" s="867">
        <v>250</v>
      </c>
      <c r="I152" s="868"/>
      <c r="J152" s="869">
        <f t="shared" si="20"/>
        <v>0</v>
      </c>
      <c r="K152" s="870"/>
      <c r="L152" s="720"/>
      <c r="M152" s="871" t="s">
        <v>19</v>
      </c>
      <c r="N152" s="872" t="s">
        <v>43</v>
      </c>
      <c r="P152" s="873">
        <f t="shared" si="21"/>
        <v>0</v>
      </c>
      <c r="Q152" s="873">
        <v>0</v>
      </c>
      <c r="R152" s="873">
        <f t="shared" si="22"/>
        <v>0</v>
      </c>
      <c r="S152" s="873">
        <v>0</v>
      </c>
      <c r="T152" s="874">
        <f t="shared" si="23"/>
        <v>0</v>
      </c>
      <c r="AR152" s="875" t="s">
        <v>260</v>
      </c>
      <c r="AT152" s="875" t="s">
        <v>144</v>
      </c>
      <c r="AU152" s="875" t="s">
        <v>82</v>
      </c>
      <c r="AY152" s="699" t="s">
        <v>141</v>
      </c>
      <c r="BE152" s="876">
        <f t="shared" si="24"/>
        <v>0</v>
      </c>
      <c r="BF152" s="876">
        <f t="shared" si="25"/>
        <v>0</v>
      </c>
      <c r="BG152" s="876">
        <f t="shared" si="26"/>
        <v>0</v>
      </c>
      <c r="BH152" s="876">
        <f t="shared" si="27"/>
        <v>0</v>
      </c>
      <c r="BI152" s="876">
        <f t="shared" si="28"/>
        <v>0</v>
      </c>
      <c r="BJ152" s="699" t="s">
        <v>80</v>
      </c>
      <c r="BK152" s="876">
        <f t="shared" si="29"/>
        <v>0</v>
      </c>
      <c r="BL152" s="699" t="s">
        <v>260</v>
      </c>
      <c r="BM152" s="875" t="s">
        <v>2096</v>
      </c>
    </row>
    <row r="153" spans="2:65" s="721" customFormat="1" ht="24.15" customHeight="1">
      <c r="B153" s="720"/>
      <c r="C153" s="863">
        <v>28</v>
      </c>
      <c r="D153" s="863" t="s">
        <v>144</v>
      </c>
      <c r="E153" s="864" t="s">
        <v>2097</v>
      </c>
      <c r="F153" s="865" t="s">
        <v>2098</v>
      </c>
      <c r="G153" s="866" t="s">
        <v>180</v>
      </c>
      <c r="H153" s="867">
        <v>0.506</v>
      </c>
      <c r="I153" s="868"/>
      <c r="J153" s="869">
        <f t="shared" si="20"/>
        <v>0</v>
      </c>
      <c r="K153" s="870"/>
      <c r="L153" s="720"/>
      <c r="M153" s="871" t="s">
        <v>19</v>
      </c>
      <c r="N153" s="872" t="s">
        <v>43</v>
      </c>
      <c r="P153" s="873">
        <f t="shared" si="21"/>
        <v>0</v>
      </c>
      <c r="Q153" s="873">
        <v>0</v>
      </c>
      <c r="R153" s="873">
        <f t="shared" si="22"/>
        <v>0</v>
      </c>
      <c r="S153" s="873">
        <v>0</v>
      </c>
      <c r="T153" s="874">
        <f t="shared" si="23"/>
        <v>0</v>
      </c>
      <c r="AR153" s="875" t="s">
        <v>260</v>
      </c>
      <c r="AT153" s="875" t="s">
        <v>144</v>
      </c>
      <c r="AU153" s="875" t="s">
        <v>82</v>
      </c>
      <c r="AY153" s="699" t="s">
        <v>141</v>
      </c>
      <c r="BE153" s="876">
        <f t="shared" si="24"/>
        <v>0</v>
      </c>
      <c r="BF153" s="876">
        <f t="shared" si="25"/>
        <v>0</v>
      </c>
      <c r="BG153" s="876">
        <f t="shared" si="26"/>
        <v>0</v>
      </c>
      <c r="BH153" s="876">
        <f t="shared" si="27"/>
        <v>0</v>
      </c>
      <c r="BI153" s="876">
        <f t="shared" si="28"/>
        <v>0</v>
      </c>
      <c r="BJ153" s="699" t="s">
        <v>80</v>
      </c>
      <c r="BK153" s="876">
        <f t="shared" si="29"/>
        <v>0</v>
      </c>
      <c r="BL153" s="699" t="s">
        <v>260</v>
      </c>
      <c r="BM153" s="875" t="s">
        <v>2099</v>
      </c>
    </row>
    <row r="154" spans="2:65" s="721" customFormat="1" ht="24.15" customHeight="1">
      <c r="B154" s="720"/>
      <c r="C154" s="863">
        <v>29</v>
      </c>
      <c r="D154" s="863" t="s">
        <v>144</v>
      </c>
      <c r="E154" s="864" t="s">
        <v>2100</v>
      </c>
      <c r="F154" s="865" t="s">
        <v>2101</v>
      </c>
      <c r="G154" s="866" t="s">
        <v>180</v>
      </c>
      <c r="H154" s="867">
        <v>0.506</v>
      </c>
      <c r="I154" s="868"/>
      <c r="J154" s="869">
        <f t="shared" si="20"/>
        <v>0</v>
      </c>
      <c r="K154" s="870"/>
      <c r="L154" s="720"/>
      <c r="M154" s="871" t="s">
        <v>19</v>
      </c>
      <c r="N154" s="872" t="s">
        <v>43</v>
      </c>
      <c r="P154" s="873">
        <f t="shared" si="21"/>
        <v>0</v>
      </c>
      <c r="Q154" s="873">
        <v>0</v>
      </c>
      <c r="R154" s="873">
        <f t="shared" si="22"/>
        <v>0</v>
      </c>
      <c r="S154" s="873">
        <v>0</v>
      </c>
      <c r="T154" s="874">
        <f t="shared" si="23"/>
        <v>0</v>
      </c>
      <c r="AR154" s="875" t="s">
        <v>260</v>
      </c>
      <c r="AT154" s="875" t="s">
        <v>144</v>
      </c>
      <c r="AU154" s="875" t="s">
        <v>82</v>
      </c>
      <c r="AY154" s="699" t="s">
        <v>141</v>
      </c>
      <c r="BE154" s="876">
        <f t="shared" si="24"/>
        <v>0</v>
      </c>
      <c r="BF154" s="876">
        <f t="shared" si="25"/>
        <v>0</v>
      </c>
      <c r="BG154" s="876">
        <f t="shared" si="26"/>
        <v>0</v>
      </c>
      <c r="BH154" s="876">
        <f t="shared" si="27"/>
        <v>0</v>
      </c>
      <c r="BI154" s="876">
        <f t="shared" si="28"/>
        <v>0</v>
      </c>
      <c r="BJ154" s="699" t="s">
        <v>80</v>
      </c>
      <c r="BK154" s="876">
        <f t="shared" si="29"/>
        <v>0</v>
      </c>
      <c r="BL154" s="699" t="s">
        <v>260</v>
      </c>
      <c r="BM154" s="875" t="s">
        <v>2102</v>
      </c>
    </row>
    <row r="155" spans="2:63" s="851" customFormat="1" ht="25.95" customHeight="1">
      <c r="B155" s="850"/>
      <c r="D155" s="852" t="s">
        <v>71</v>
      </c>
      <c r="E155" s="853" t="s">
        <v>2103</v>
      </c>
      <c r="F155" s="853" t="s">
        <v>2104</v>
      </c>
      <c r="I155" s="854"/>
      <c r="J155" s="855">
        <f>BK155</f>
        <v>0</v>
      </c>
      <c r="L155" s="850"/>
      <c r="M155" s="856"/>
      <c r="P155" s="857">
        <f>SUM(P156:P157)</f>
        <v>0</v>
      </c>
      <c r="R155" s="857">
        <f>SUM(R156:R157)</f>
        <v>0</v>
      </c>
      <c r="T155" s="858">
        <f>SUM(T156:T157)</f>
        <v>0</v>
      </c>
      <c r="AR155" s="852" t="s">
        <v>149</v>
      </c>
      <c r="AT155" s="859" t="s">
        <v>71</v>
      </c>
      <c r="AU155" s="859" t="s">
        <v>72</v>
      </c>
      <c r="AY155" s="852" t="s">
        <v>141</v>
      </c>
      <c r="BK155" s="860">
        <f>SUM(BK156:BK157)</f>
        <v>0</v>
      </c>
    </row>
    <row r="156" spans="2:65" s="721" customFormat="1" ht="16.5" customHeight="1">
      <c r="B156" s="720"/>
      <c r="C156" s="863">
        <v>30</v>
      </c>
      <c r="D156" s="863" t="s">
        <v>144</v>
      </c>
      <c r="E156" s="864" t="s">
        <v>2105</v>
      </c>
      <c r="F156" s="865" t="s">
        <v>2106</v>
      </c>
      <c r="G156" s="866" t="s">
        <v>1730</v>
      </c>
      <c r="H156" s="867">
        <v>20</v>
      </c>
      <c r="I156" s="868"/>
      <c r="J156" s="869">
        <f>ROUND(I156*H156,2)</f>
        <v>0</v>
      </c>
      <c r="K156" s="870"/>
      <c r="L156" s="720"/>
      <c r="M156" s="871" t="s">
        <v>19</v>
      </c>
      <c r="N156" s="872" t="s">
        <v>43</v>
      </c>
      <c r="P156" s="873">
        <f>O156*H156</f>
        <v>0</v>
      </c>
      <c r="Q156" s="873">
        <v>0</v>
      </c>
      <c r="R156" s="873">
        <f>Q156*H156</f>
        <v>0</v>
      </c>
      <c r="S156" s="873">
        <v>0</v>
      </c>
      <c r="T156" s="874">
        <f>S156*H156</f>
        <v>0</v>
      </c>
      <c r="AR156" s="875" t="s">
        <v>2107</v>
      </c>
      <c r="AT156" s="875" t="s">
        <v>144</v>
      </c>
      <c r="AU156" s="875" t="s">
        <v>80</v>
      </c>
      <c r="AY156" s="699" t="s">
        <v>141</v>
      </c>
      <c r="BE156" s="876">
        <f>IF(N156="základní",J156,0)</f>
        <v>0</v>
      </c>
      <c r="BF156" s="876">
        <f>IF(N156="snížená",J156,0)</f>
        <v>0</v>
      </c>
      <c r="BG156" s="876">
        <f>IF(N156="zákl. přenesená",J156,0)</f>
        <v>0</v>
      </c>
      <c r="BH156" s="876">
        <f>IF(N156="sníž. přenesená",J156,0)</f>
        <v>0</v>
      </c>
      <c r="BI156" s="876">
        <f>IF(N156="nulová",J156,0)</f>
        <v>0</v>
      </c>
      <c r="BJ156" s="699" t="s">
        <v>80</v>
      </c>
      <c r="BK156" s="876">
        <f>ROUND(I156*H156,2)</f>
        <v>0</v>
      </c>
      <c r="BL156" s="699" t="s">
        <v>2107</v>
      </c>
      <c r="BM156" s="875" t="s">
        <v>2108</v>
      </c>
    </row>
    <row r="157" spans="2:65" s="721" customFormat="1" ht="24.15" customHeight="1">
      <c r="B157" s="720"/>
      <c r="C157" s="863">
        <v>31</v>
      </c>
      <c r="D157" s="863" t="s">
        <v>144</v>
      </c>
      <c r="E157" s="864" t="s">
        <v>2109</v>
      </c>
      <c r="F157" s="865" t="s">
        <v>2110</v>
      </c>
      <c r="G157" s="866" t="s">
        <v>1730</v>
      </c>
      <c r="H157" s="867">
        <v>20</v>
      </c>
      <c r="I157" s="868"/>
      <c r="J157" s="869">
        <f>ROUND(I157*H157,2)</f>
        <v>0</v>
      </c>
      <c r="K157" s="870"/>
      <c r="L157" s="720"/>
      <c r="M157" s="877" t="s">
        <v>19</v>
      </c>
      <c r="N157" s="878" t="s">
        <v>43</v>
      </c>
      <c r="O157" s="879"/>
      <c r="P157" s="880">
        <f>O157*H157</f>
        <v>0</v>
      </c>
      <c r="Q157" s="880">
        <v>0</v>
      </c>
      <c r="R157" s="880">
        <f>Q157*H157</f>
        <v>0</v>
      </c>
      <c r="S157" s="880">
        <v>0</v>
      </c>
      <c r="T157" s="881">
        <f>S157*H157</f>
        <v>0</v>
      </c>
      <c r="AR157" s="875" t="s">
        <v>2107</v>
      </c>
      <c r="AT157" s="875" t="s">
        <v>144</v>
      </c>
      <c r="AU157" s="875" t="s">
        <v>80</v>
      </c>
      <c r="AY157" s="699" t="s">
        <v>141</v>
      </c>
      <c r="BE157" s="876">
        <f>IF(N157="základní",J157,0)</f>
        <v>0</v>
      </c>
      <c r="BF157" s="876">
        <f>IF(N157="snížená",J157,0)</f>
        <v>0</v>
      </c>
      <c r="BG157" s="876">
        <f>IF(N157="zákl. přenesená",J157,0)</f>
        <v>0</v>
      </c>
      <c r="BH157" s="876">
        <f>IF(N157="sníž. přenesená",J157,0)</f>
        <v>0</v>
      </c>
      <c r="BI157" s="876">
        <f>IF(N157="nulová",J157,0)</f>
        <v>0</v>
      </c>
      <c r="BJ157" s="699" t="s">
        <v>80</v>
      </c>
      <c r="BK157" s="876">
        <f>ROUND(I157*H157,2)</f>
        <v>0</v>
      </c>
      <c r="BL157" s="699" t="s">
        <v>2107</v>
      </c>
      <c r="BM157" s="875" t="s">
        <v>2111</v>
      </c>
    </row>
    <row r="158" spans="2:12" s="721" customFormat="1" ht="6.9" customHeight="1">
      <c r="B158" s="744"/>
      <c r="C158" s="745"/>
      <c r="D158" s="745"/>
      <c r="E158" s="745"/>
      <c r="F158" s="745"/>
      <c r="G158" s="745"/>
      <c r="H158" s="745"/>
      <c r="I158" s="745"/>
      <c r="J158" s="745"/>
      <c r="K158" s="745"/>
      <c r="L158" s="720"/>
    </row>
  </sheetData>
  <sheetProtection algorithmName="SHA-512" hashValue="L2pumJMiCq70CLP5r5ArtppHdtyZVPFiG0JPqK2HAxE5EulnUr+JlE1VeqQ6aTG80McvSSoURngtHFREKEIduA==" saltValue="XRvrYyxoj6W8TysqEn84rQ==" spinCount="100000" sheet="1" objects="1" scenarios="1" formatColumns="0" formatRows="0" autoFilter="0"/>
  <autoFilter ref="C120:K157"/>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B1FA-859E-4F44-BABA-3CD83F94E2E4}">
  <dimension ref="A1:G137"/>
  <sheetViews>
    <sheetView showGridLines="0" zoomScale="75" zoomScaleNormal="75" zoomScaleSheetLayoutView="100" workbookViewId="0" topLeftCell="A1">
      <pane ySplit="4" topLeftCell="A5" activePane="bottomLeft" state="frozen"/>
      <selection pane="topLeft" activeCell="A1" sqref="A1:XFD1048576"/>
      <selection pane="bottomLeft" activeCell="M22" sqref="M22"/>
    </sheetView>
  </sheetViews>
  <sheetFormatPr defaultColWidth="14.00390625" defaultRowHeight="12"/>
  <cols>
    <col min="1" max="1" width="12.28125" style="451" customWidth="1"/>
    <col min="2" max="2" width="20.00390625" style="451" customWidth="1"/>
    <col min="3" max="3" width="74.7109375" style="331" customWidth="1"/>
    <col min="4" max="4" width="11.00390625" style="331" customWidth="1"/>
    <col min="5" max="5" width="13.421875" style="453" customWidth="1"/>
    <col min="6" max="6" width="16.00390625" style="331" customWidth="1"/>
    <col min="7" max="7" width="28.8515625" style="331" customWidth="1"/>
    <col min="8" max="16384" width="14.00390625" style="331" customWidth="1"/>
  </cols>
  <sheetData>
    <row r="1" spans="1:7" ht="41.25" customHeight="1">
      <c r="A1" s="324"/>
      <c r="B1" s="454"/>
      <c r="C1" s="455" t="s">
        <v>1790</v>
      </c>
      <c r="D1" s="455"/>
      <c r="E1" s="328"/>
      <c r="F1" s="329"/>
      <c r="G1" s="330"/>
    </row>
    <row r="2" spans="1:7" ht="30" customHeight="1">
      <c r="A2" s="332"/>
      <c r="B2" s="456"/>
      <c r="C2" s="457" t="s">
        <v>1791</v>
      </c>
      <c r="D2" s="457"/>
      <c r="E2" s="457"/>
      <c r="F2" s="457"/>
      <c r="G2" s="458"/>
    </row>
    <row r="3" spans="1:7" ht="30.75" customHeight="1" thickBot="1">
      <c r="A3" s="332"/>
      <c r="B3" s="459"/>
      <c r="C3" s="339" t="s">
        <v>1792</v>
      </c>
      <c r="D3" s="460" t="s">
        <v>1793</v>
      </c>
      <c r="E3" s="461"/>
      <c r="F3" s="461"/>
      <c r="G3" s="462">
        <v>45368</v>
      </c>
    </row>
    <row r="4" spans="1:7" ht="48.6" thickBot="1">
      <c r="A4" s="351" t="s">
        <v>1794</v>
      </c>
      <c r="B4" s="351" t="s">
        <v>1544</v>
      </c>
      <c r="C4" s="353" t="s">
        <v>1795</v>
      </c>
      <c r="D4" s="354" t="s">
        <v>1796</v>
      </c>
      <c r="E4" s="355" t="s">
        <v>1797</v>
      </c>
      <c r="F4" s="356" t="s">
        <v>1798</v>
      </c>
      <c r="G4" s="357" t="s">
        <v>1799</v>
      </c>
    </row>
    <row r="5" spans="1:7" ht="22.8">
      <c r="A5" s="358"/>
      <c r="B5" s="358"/>
      <c r="C5" s="360" t="s">
        <v>1800</v>
      </c>
      <c r="D5" s="358"/>
      <c r="E5" s="361"/>
      <c r="F5" s="362"/>
      <c r="G5" s="363"/>
    </row>
    <row r="6" spans="1:7" ht="19.5" customHeight="1">
      <c r="A6" s="364"/>
      <c r="B6" s="364">
        <v>443</v>
      </c>
      <c r="C6" s="366" t="str">
        <f>C15</f>
        <v>Spínací zařízení</v>
      </c>
      <c r="D6" s="364"/>
      <c r="E6" s="367"/>
      <c r="F6" s="368"/>
      <c r="G6" s="369">
        <f>G37</f>
        <v>0</v>
      </c>
    </row>
    <row r="7" spans="1:7" ht="18" customHeight="1">
      <c r="A7" s="364"/>
      <c r="B7" s="364">
        <v>444</v>
      </c>
      <c r="C7" s="366" t="str">
        <f>C39</f>
        <v>Rozvody elektrické energie</v>
      </c>
      <c r="D7" s="364"/>
      <c r="E7" s="367"/>
      <c r="F7" s="368"/>
      <c r="G7" s="369">
        <f>G80</f>
        <v>0</v>
      </c>
    </row>
    <row r="8" spans="1:7" ht="18" customHeight="1">
      <c r="A8" s="364"/>
      <c r="B8" s="364">
        <v>444</v>
      </c>
      <c r="C8" s="366" t="str">
        <f>C82</f>
        <v>Montáž rozvodů elektrické energie</v>
      </c>
      <c r="D8" s="364"/>
      <c r="E8" s="367"/>
      <c r="F8" s="368"/>
      <c r="G8" s="369">
        <f>G108</f>
        <v>0</v>
      </c>
    </row>
    <row r="9" spans="1:7" ht="18" customHeight="1">
      <c r="A9" s="364"/>
      <c r="B9" s="364">
        <v>445</v>
      </c>
      <c r="C9" s="366" t="str">
        <f>C110</f>
        <v>Osvětlení</v>
      </c>
      <c r="D9" s="364"/>
      <c r="E9" s="367"/>
      <c r="F9" s="368"/>
      <c r="G9" s="369">
        <f>G116</f>
        <v>0</v>
      </c>
    </row>
    <row r="10" spans="1:7" ht="18" customHeight="1">
      <c r="A10" s="364"/>
      <c r="B10" s="364">
        <v>445</v>
      </c>
      <c r="C10" s="366" t="str">
        <f>C118</f>
        <v>Montáž osvětlení</v>
      </c>
      <c r="D10" s="364"/>
      <c r="E10" s="367"/>
      <c r="F10" s="368"/>
      <c r="G10" s="369">
        <f>G122</f>
        <v>0</v>
      </c>
    </row>
    <row r="11" spans="1:7" ht="18" customHeight="1">
      <c r="A11" s="364"/>
      <c r="B11" s="364">
        <v>446</v>
      </c>
      <c r="C11" s="366" t="str">
        <f>C124</f>
        <v>Bleskosvody</v>
      </c>
      <c r="D11" s="364"/>
      <c r="E11" s="367"/>
      <c r="F11" s="368"/>
      <c r="G11" s="370">
        <f>G129</f>
        <v>0</v>
      </c>
    </row>
    <row r="12" spans="1:7" ht="18" customHeight="1" thickBot="1">
      <c r="A12" s="364"/>
      <c r="B12" s="364">
        <v>446</v>
      </c>
      <c r="C12" s="366" t="str">
        <f>C131</f>
        <v>Montáž bleskosvodu</v>
      </c>
      <c r="D12" s="364"/>
      <c r="E12" s="367"/>
      <c r="F12" s="368"/>
      <c r="G12" s="370">
        <f>G135</f>
        <v>0</v>
      </c>
    </row>
    <row r="13" spans="1:7" ht="23.25" customHeight="1" thickBot="1">
      <c r="A13" s="371"/>
      <c r="B13" s="371"/>
      <c r="C13" s="373" t="s">
        <v>1801</v>
      </c>
      <c r="D13" s="371"/>
      <c r="E13" s="374"/>
      <c r="F13" s="375"/>
      <c r="G13" s="376">
        <f>SUM(G6:G12)</f>
        <v>0</v>
      </c>
    </row>
    <row r="14" spans="1:7" ht="18" thickBot="1">
      <c r="A14" s="463"/>
      <c r="B14" s="463"/>
      <c r="C14" s="464"/>
      <c r="D14" s="465"/>
      <c r="E14" s="466"/>
      <c r="F14" s="467"/>
      <c r="G14" s="468"/>
    </row>
    <row r="15" spans="1:7" ht="16.2" thickBot="1">
      <c r="A15" s="410"/>
      <c r="B15" s="410">
        <v>443</v>
      </c>
      <c r="C15" s="385" t="s">
        <v>1802</v>
      </c>
      <c r="D15" s="386"/>
      <c r="E15" s="387"/>
      <c r="F15" s="388"/>
      <c r="G15" s="469"/>
    </row>
    <row r="16" spans="1:7" ht="16.2" thickBot="1">
      <c r="A16" s="470"/>
      <c r="B16" s="470"/>
      <c r="C16" s="471" t="s">
        <v>1803</v>
      </c>
      <c r="D16" s="472"/>
      <c r="E16" s="473"/>
      <c r="F16" s="473"/>
      <c r="G16" s="473"/>
    </row>
    <row r="17" spans="1:7" ht="15.6" thickBot="1">
      <c r="A17" s="470">
        <v>1</v>
      </c>
      <c r="B17" s="470">
        <v>443.0001</v>
      </c>
      <c r="C17" s="474" t="s">
        <v>1804</v>
      </c>
      <c r="D17" s="475" t="s">
        <v>1717</v>
      </c>
      <c r="E17" s="476">
        <v>1</v>
      </c>
      <c r="F17" s="886"/>
      <c r="G17" s="477">
        <f aca="true" t="shared" si="0" ref="G17:G18">E17*F17</f>
        <v>0</v>
      </c>
    </row>
    <row r="18" spans="1:7" ht="15.6" thickBot="1">
      <c r="A18" s="470">
        <v>2</v>
      </c>
      <c r="B18" s="470">
        <v>443.0002</v>
      </c>
      <c r="C18" s="478" t="s">
        <v>1805</v>
      </c>
      <c r="D18" s="475" t="s">
        <v>1717</v>
      </c>
      <c r="E18" s="476">
        <v>1</v>
      </c>
      <c r="F18" s="886"/>
      <c r="G18" s="477">
        <f t="shared" si="0"/>
        <v>0</v>
      </c>
    </row>
    <row r="19" spans="1:7" ht="15.6" thickBot="1">
      <c r="A19" s="470">
        <v>3</v>
      </c>
      <c r="B19" s="470">
        <v>443.0003</v>
      </c>
      <c r="C19" s="479" t="s">
        <v>1806</v>
      </c>
      <c r="D19" s="475" t="s">
        <v>1717</v>
      </c>
      <c r="E19" s="476">
        <v>1</v>
      </c>
      <c r="F19" s="886"/>
      <c r="G19" s="477">
        <f>E19*F19</f>
        <v>0</v>
      </c>
    </row>
    <row r="20" spans="1:7" ht="15.6" thickBot="1">
      <c r="A20" s="470">
        <v>4</v>
      </c>
      <c r="B20" s="470">
        <v>443.0004</v>
      </c>
      <c r="C20" s="479" t="s">
        <v>1807</v>
      </c>
      <c r="D20" s="475" t="s">
        <v>1717</v>
      </c>
      <c r="E20" s="476">
        <v>1</v>
      </c>
      <c r="F20" s="886"/>
      <c r="G20" s="477">
        <f>E20*F20</f>
        <v>0</v>
      </c>
    </row>
    <row r="21" spans="1:7" ht="16.2" thickBot="1">
      <c r="A21" s="470"/>
      <c r="B21" s="470"/>
      <c r="C21" s="471" t="s">
        <v>1808</v>
      </c>
      <c r="D21" s="472"/>
      <c r="E21" s="473"/>
      <c r="F21" s="887"/>
      <c r="G21" s="473"/>
    </row>
    <row r="22" spans="1:7" ht="45.6" thickBot="1">
      <c r="A22" s="470">
        <v>5</v>
      </c>
      <c r="B22" s="470">
        <v>443.0005</v>
      </c>
      <c r="C22" s="479" t="s">
        <v>1809</v>
      </c>
      <c r="D22" s="475" t="s">
        <v>1717</v>
      </c>
      <c r="E22" s="476">
        <v>1</v>
      </c>
      <c r="F22" s="886"/>
      <c r="G22" s="477">
        <f aca="true" t="shared" si="1" ref="G22:G32">E22*F22</f>
        <v>0</v>
      </c>
    </row>
    <row r="23" spans="1:7" ht="15.6" thickBot="1">
      <c r="A23" s="470">
        <v>6</v>
      </c>
      <c r="B23" s="470">
        <v>443.0006</v>
      </c>
      <c r="C23" s="479" t="s">
        <v>1810</v>
      </c>
      <c r="D23" s="475" t="s">
        <v>1717</v>
      </c>
      <c r="E23" s="476">
        <v>11</v>
      </c>
      <c r="F23" s="886"/>
      <c r="G23" s="477">
        <f t="shared" si="1"/>
        <v>0</v>
      </c>
    </row>
    <row r="24" spans="1:7" ht="15.6" thickBot="1">
      <c r="A24" s="470">
        <v>7</v>
      </c>
      <c r="B24" s="470">
        <v>443.0007</v>
      </c>
      <c r="C24" s="479" t="s">
        <v>1811</v>
      </c>
      <c r="D24" s="475" t="s">
        <v>1717</v>
      </c>
      <c r="E24" s="476">
        <v>1</v>
      </c>
      <c r="F24" s="886"/>
      <c r="G24" s="477">
        <f t="shared" si="1"/>
        <v>0</v>
      </c>
    </row>
    <row r="25" spans="1:7" ht="15.6" thickBot="1">
      <c r="A25" s="470">
        <v>8</v>
      </c>
      <c r="B25" s="470">
        <v>443.0008</v>
      </c>
      <c r="C25" s="479" t="s">
        <v>1812</v>
      </c>
      <c r="D25" s="475" t="s">
        <v>1717</v>
      </c>
      <c r="E25" s="476">
        <v>1</v>
      </c>
      <c r="F25" s="886"/>
      <c r="G25" s="477">
        <f t="shared" si="1"/>
        <v>0</v>
      </c>
    </row>
    <row r="26" spans="1:7" ht="15.6" thickBot="1">
      <c r="A26" s="470">
        <v>9</v>
      </c>
      <c r="B26" s="470">
        <v>443.0009</v>
      </c>
      <c r="C26" s="480" t="s">
        <v>1813</v>
      </c>
      <c r="D26" s="481" t="s">
        <v>1717</v>
      </c>
      <c r="E26" s="476">
        <v>4</v>
      </c>
      <c r="F26" s="886"/>
      <c r="G26" s="477">
        <f t="shared" si="1"/>
        <v>0</v>
      </c>
    </row>
    <row r="27" spans="1:7" ht="15.6" thickBot="1">
      <c r="A27" s="470">
        <v>10</v>
      </c>
      <c r="B27" s="470">
        <v>443.001</v>
      </c>
      <c r="C27" s="479" t="s">
        <v>1814</v>
      </c>
      <c r="D27" s="475" t="s">
        <v>1717</v>
      </c>
      <c r="E27" s="476">
        <v>4</v>
      </c>
      <c r="F27" s="886"/>
      <c r="G27" s="477">
        <f t="shared" si="1"/>
        <v>0</v>
      </c>
    </row>
    <row r="28" spans="1:7" ht="15.6" thickBot="1">
      <c r="A28" s="470">
        <v>11</v>
      </c>
      <c r="B28" s="470">
        <v>443.0011</v>
      </c>
      <c r="C28" s="479" t="s">
        <v>1815</v>
      </c>
      <c r="D28" s="475" t="s">
        <v>1717</v>
      </c>
      <c r="E28" s="476">
        <v>4</v>
      </c>
      <c r="F28" s="886"/>
      <c r="G28" s="477">
        <f t="shared" si="1"/>
        <v>0</v>
      </c>
    </row>
    <row r="29" spans="1:7" ht="15.6" thickBot="1">
      <c r="A29" s="470">
        <v>12</v>
      </c>
      <c r="B29" s="470">
        <v>443.0012</v>
      </c>
      <c r="C29" s="479" t="s">
        <v>1816</v>
      </c>
      <c r="D29" s="475" t="s">
        <v>1717</v>
      </c>
      <c r="E29" s="476">
        <v>2</v>
      </c>
      <c r="F29" s="886"/>
      <c r="G29" s="477">
        <f t="shared" si="1"/>
        <v>0</v>
      </c>
    </row>
    <row r="30" spans="1:7" ht="15.6" thickBot="1">
      <c r="A30" s="470">
        <v>13</v>
      </c>
      <c r="B30" s="470">
        <v>443.0013</v>
      </c>
      <c r="C30" s="479" t="s">
        <v>1817</v>
      </c>
      <c r="D30" s="475" t="s">
        <v>1717</v>
      </c>
      <c r="E30" s="476">
        <v>16</v>
      </c>
      <c r="F30" s="886"/>
      <c r="G30" s="477">
        <f t="shared" si="1"/>
        <v>0</v>
      </c>
    </row>
    <row r="31" spans="1:7" ht="15.6" thickBot="1">
      <c r="A31" s="470">
        <v>14</v>
      </c>
      <c r="B31" s="470">
        <v>443.0014</v>
      </c>
      <c r="C31" s="474" t="s">
        <v>1818</v>
      </c>
      <c r="D31" s="475" t="s">
        <v>1717</v>
      </c>
      <c r="E31" s="476">
        <v>1</v>
      </c>
      <c r="F31" s="886"/>
      <c r="G31" s="477">
        <f>E31*F31</f>
        <v>0</v>
      </c>
    </row>
    <row r="32" spans="1:7" ht="15.6" thickBot="1">
      <c r="A32" s="470">
        <v>15</v>
      </c>
      <c r="B32" s="470">
        <v>443.0015</v>
      </c>
      <c r="C32" s="474" t="s">
        <v>1804</v>
      </c>
      <c r="D32" s="475" t="s">
        <v>1717</v>
      </c>
      <c r="E32" s="476">
        <v>2</v>
      </c>
      <c r="F32" s="886"/>
      <c r="G32" s="477">
        <f t="shared" si="1"/>
        <v>0</v>
      </c>
    </row>
    <row r="33" spans="1:7" ht="15.6" thickBot="1">
      <c r="A33" s="470">
        <v>16</v>
      </c>
      <c r="B33" s="470">
        <v>443.0016</v>
      </c>
      <c r="C33" s="480" t="s">
        <v>1819</v>
      </c>
      <c r="D33" s="481" t="s">
        <v>1717</v>
      </c>
      <c r="E33" s="476">
        <v>1</v>
      </c>
      <c r="F33" s="886"/>
      <c r="G33" s="477">
        <f>E33*F33</f>
        <v>0</v>
      </c>
    </row>
    <row r="34" spans="1:7" ht="15.6" thickBot="1">
      <c r="A34" s="470">
        <v>17</v>
      </c>
      <c r="B34" s="470">
        <v>443.0017</v>
      </c>
      <c r="C34" s="474" t="s">
        <v>1820</v>
      </c>
      <c r="D34" s="475" t="s">
        <v>1717</v>
      </c>
      <c r="E34" s="476">
        <v>5</v>
      </c>
      <c r="F34" s="886"/>
      <c r="G34" s="477">
        <f>E34*F34</f>
        <v>0</v>
      </c>
    </row>
    <row r="35" spans="1:7" ht="15.6" thickBot="1">
      <c r="A35" s="470">
        <v>18</v>
      </c>
      <c r="B35" s="470">
        <v>443.0018</v>
      </c>
      <c r="C35" s="479" t="s">
        <v>1806</v>
      </c>
      <c r="D35" s="475" t="s">
        <v>1717</v>
      </c>
      <c r="E35" s="476">
        <v>1</v>
      </c>
      <c r="F35" s="886"/>
      <c r="G35" s="477">
        <f>E35*F35</f>
        <v>0</v>
      </c>
    </row>
    <row r="36" spans="1:7" ht="15.6" thickBot="1">
      <c r="A36" s="470">
        <v>19</v>
      </c>
      <c r="B36" s="470">
        <v>443.0019</v>
      </c>
      <c r="C36" s="479" t="s">
        <v>1807</v>
      </c>
      <c r="D36" s="475" t="s">
        <v>1717</v>
      </c>
      <c r="E36" s="476">
        <v>1</v>
      </c>
      <c r="F36" s="886"/>
      <c r="G36" s="477">
        <f>E36*F36</f>
        <v>0</v>
      </c>
    </row>
    <row r="37" spans="1:7" ht="18" thickBot="1">
      <c r="A37" s="482"/>
      <c r="B37" s="482"/>
      <c r="C37" s="483" t="s">
        <v>1821</v>
      </c>
      <c r="D37" s="484"/>
      <c r="E37" s="485"/>
      <c r="F37" s="486"/>
      <c r="G37" s="487">
        <f>SUM(G16:G36)</f>
        <v>0</v>
      </c>
    </row>
    <row r="38" spans="1:7" ht="18" thickBot="1">
      <c r="A38" s="463"/>
      <c r="B38" s="463"/>
      <c r="C38" s="464"/>
      <c r="D38" s="465"/>
      <c r="E38" s="466"/>
      <c r="F38" s="467"/>
      <c r="G38" s="468"/>
    </row>
    <row r="39" spans="1:7" ht="16.2" thickBot="1">
      <c r="A39" s="383"/>
      <c r="B39" s="383">
        <v>444</v>
      </c>
      <c r="C39" s="385" t="s">
        <v>1822</v>
      </c>
      <c r="D39" s="386"/>
      <c r="E39" s="387"/>
      <c r="F39" s="388"/>
      <c r="G39" s="389"/>
    </row>
    <row r="40" spans="1:7" ht="15.6" thickBot="1">
      <c r="A40" s="383">
        <v>21</v>
      </c>
      <c r="B40" s="383">
        <v>444.0001</v>
      </c>
      <c r="C40" s="480" t="s">
        <v>1823</v>
      </c>
      <c r="D40" s="481" t="s">
        <v>1717</v>
      </c>
      <c r="E40" s="488">
        <v>59</v>
      </c>
      <c r="F40" s="888"/>
      <c r="G40" s="489">
        <f aca="true" t="shared" si="2" ref="G40">E40*F40</f>
        <v>0</v>
      </c>
    </row>
    <row r="41" spans="1:7" ht="15.6" thickBot="1">
      <c r="A41" s="383">
        <v>22</v>
      </c>
      <c r="B41" s="383">
        <v>444.0002</v>
      </c>
      <c r="C41" s="480" t="s">
        <v>1824</v>
      </c>
      <c r="D41" s="481" t="s">
        <v>1717</v>
      </c>
      <c r="E41" s="488">
        <v>11</v>
      </c>
      <c r="F41" s="888"/>
      <c r="G41" s="489">
        <f>E41*F41</f>
        <v>0</v>
      </c>
    </row>
    <row r="42" spans="1:7" ht="15.6" thickBot="1">
      <c r="A42" s="383">
        <v>23</v>
      </c>
      <c r="B42" s="383">
        <v>444.0003</v>
      </c>
      <c r="C42" s="480" t="s">
        <v>1825</v>
      </c>
      <c r="D42" s="481" t="s">
        <v>1717</v>
      </c>
      <c r="E42" s="488">
        <v>30</v>
      </c>
      <c r="F42" s="888"/>
      <c r="G42" s="489">
        <f aca="true" t="shared" si="3" ref="G42:G47">E42*F42</f>
        <v>0</v>
      </c>
    </row>
    <row r="43" spans="1:7" ht="15.6" thickBot="1">
      <c r="A43" s="383">
        <v>24</v>
      </c>
      <c r="B43" s="383">
        <v>444.0004</v>
      </c>
      <c r="C43" s="480" t="s">
        <v>1826</v>
      </c>
      <c r="D43" s="481" t="s">
        <v>1717</v>
      </c>
      <c r="E43" s="488">
        <v>30</v>
      </c>
      <c r="F43" s="888"/>
      <c r="G43" s="489">
        <f t="shared" si="3"/>
        <v>0</v>
      </c>
    </row>
    <row r="44" spans="1:7" ht="15.6" thickBot="1">
      <c r="A44" s="383">
        <v>25</v>
      </c>
      <c r="B44" s="383">
        <v>444.0005</v>
      </c>
      <c r="C44" s="480" t="s">
        <v>1827</v>
      </c>
      <c r="D44" s="481" t="s">
        <v>1717</v>
      </c>
      <c r="E44" s="488">
        <v>100</v>
      </c>
      <c r="F44" s="888"/>
      <c r="G44" s="489">
        <f t="shared" si="3"/>
        <v>0</v>
      </c>
    </row>
    <row r="45" spans="1:7" ht="15.6" thickBot="1">
      <c r="A45" s="383">
        <v>26</v>
      </c>
      <c r="B45" s="383">
        <v>444.0006</v>
      </c>
      <c r="C45" s="480" t="s">
        <v>1828</v>
      </c>
      <c r="D45" s="481" t="s">
        <v>1717</v>
      </c>
      <c r="E45" s="488">
        <v>50</v>
      </c>
      <c r="F45" s="888"/>
      <c r="G45" s="489">
        <f t="shared" si="3"/>
        <v>0</v>
      </c>
    </row>
    <row r="46" spans="1:7" ht="15.6" thickBot="1">
      <c r="A46" s="383">
        <v>27</v>
      </c>
      <c r="B46" s="383">
        <v>444.0007</v>
      </c>
      <c r="C46" s="480" t="s">
        <v>1829</v>
      </c>
      <c r="D46" s="481" t="s">
        <v>445</v>
      </c>
      <c r="E46" s="488">
        <v>24</v>
      </c>
      <c r="F46" s="888"/>
      <c r="G46" s="489">
        <f t="shared" si="3"/>
        <v>0</v>
      </c>
    </row>
    <row r="47" spans="1:7" ht="15.6" thickBot="1">
      <c r="A47" s="383">
        <v>28</v>
      </c>
      <c r="B47" s="383">
        <v>444.0008</v>
      </c>
      <c r="C47" s="480" t="s">
        <v>1830</v>
      </c>
      <c r="D47" s="481" t="s">
        <v>1831</v>
      </c>
      <c r="E47" s="488">
        <v>3</v>
      </c>
      <c r="F47" s="888"/>
      <c r="G47" s="489">
        <f t="shared" si="3"/>
        <v>0</v>
      </c>
    </row>
    <row r="48" spans="1:7" ht="15.6" thickBot="1">
      <c r="A48" s="383">
        <v>29</v>
      </c>
      <c r="B48" s="383">
        <v>444.0009</v>
      </c>
      <c r="C48" s="480" t="s">
        <v>1832</v>
      </c>
      <c r="D48" s="481" t="s">
        <v>445</v>
      </c>
      <c r="E48" s="488">
        <v>70</v>
      </c>
      <c r="F48" s="888"/>
      <c r="G48" s="489">
        <f>E48*F48</f>
        <v>0</v>
      </c>
    </row>
    <row r="49" spans="1:7" ht="15.6" thickBot="1">
      <c r="A49" s="383">
        <v>30</v>
      </c>
      <c r="B49" s="383">
        <v>444.001</v>
      </c>
      <c r="C49" s="480" t="s">
        <v>1833</v>
      </c>
      <c r="D49" s="481" t="s">
        <v>445</v>
      </c>
      <c r="E49" s="488">
        <v>36</v>
      </c>
      <c r="F49" s="888"/>
      <c r="G49" s="489">
        <f>E49*F49</f>
        <v>0</v>
      </c>
    </row>
    <row r="50" spans="1:7" ht="15.6" thickBot="1">
      <c r="A50" s="383">
        <v>31</v>
      </c>
      <c r="B50" s="383">
        <v>444.0011</v>
      </c>
      <c r="C50" s="480" t="s">
        <v>1834</v>
      </c>
      <c r="D50" s="481" t="s">
        <v>445</v>
      </c>
      <c r="E50" s="488">
        <v>60</v>
      </c>
      <c r="F50" s="888"/>
      <c r="G50" s="489">
        <f aca="true" t="shared" si="4" ref="G50:G54">E50*F50</f>
        <v>0</v>
      </c>
    </row>
    <row r="51" spans="1:7" ht="15.6" thickBot="1">
      <c r="A51" s="383">
        <v>32</v>
      </c>
      <c r="B51" s="383">
        <v>444.0012</v>
      </c>
      <c r="C51" s="480" t="s">
        <v>1835</v>
      </c>
      <c r="D51" s="481" t="s">
        <v>445</v>
      </c>
      <c r="E51" s="488">
        <v>220</v>
      </c>
      <c r="F51" s="888"/>
      <c r="G51" s="489">
        <f t="shared" si="4"/>
        <v>0</v>
      </c>
    </row>
    <row r="52" spans="1:7" ht="15.6" thickBot="1">
      <c r="A52" s="383">
        <v>33</v>
      </c>
      <c r="B52" s="383">
        <v>444.0013</v>
      </c>
      <c r="C52" s="480" t="s">
        <v>1836</v>
      </c>
      <c r="D52" s="481" t="s">
        <v>445</v>
      </c>
      <c r="E52" s="488">
        <v>480</v>
      </c>
      <c r="F52" s="888"/>
      <c r="G52" s="489">
        <f t="shared" si="4"/>
        <v>0</v>
      </c>
    </row>
    <row r="53" spans="1:7" ht="15.6" thickBot="1">
      <c r="A53" s="383">
        <v>34</v>
      </c>
      <c r="B53" s="383">
        <v>444.0014</v>
      </c>
      <c r="C53" s="480" t="s">
        <v>1837</v>
      </c>
      <c r="D53" s="481" t="s">
        <v>445</v>
      </c>
      <c r="E53" s="488">
        <v>36</v>
      </c>
      <c r="F53" s="888"/>
      <c r="G53" s="489">
        <f t="shared" si="4"/>
        <v>0</v>
      </c>
    </row>
    <row r="54" spans="1:7" ht="15.6" thickBot="1">
      <c r="A54" s="383">
        <v>35</v>
      </c>
      <c r="B54" s="383">
        <v>444.0015</v>
      </c>
      <c r="C54" s="480" t="s">
        <v>1838</v>
      </c>
      <c r="D54" s="481" t="s">
        <v>445</v>
      </c>
      <c r="E54" s="488">
        <v>17</v>
      </c>
      <c r="F54" s="888"/>
      <c r="G54" s="489">
        <f t="shared" si="4"/>
        <v>0</v>
      </c>
    </row>
    <row r="55" spans="1:7" ht="15.6" thickBot="1">
      <c r="A55" s="383">
        <v>36</v>
      </c>
      <c r="B55" s="383">
        <v>444.0016</v>
      </c>
      <c r="C55" s="480" t="s">
        <v>1839</v>
      </c>
      <c r="D55" s="481" t="s">
        <v>445</v>
      </c>
      <c r="E55" s="488">
        <v>20</v>
      </c>
      <c r="F55" s="888"/>
      <c r="G55" s="489">
        <f>E55*F55</f>
        <v>0</v>
      </c>
    </row>
    <row r="56" spans="1:7" ht="15.6" thickBot="1">
      <c r="A56" s="383">
        <v>37</v>
      </c>
      <c r="B56" s="383">
        <v>444.0017</v>
      </c>
      <c r="C56" s="480" t="s">
        <v>1840</v>
      </c>
      <c r="D56" s="481" t="s">
        <v>445</v>
      </c>
      <c r="E56" s="488">
        <v>20</v>
      </c>
      <c r="F56" s="888"/>
      <c r="G56" s="489">
        <f>E56*F56</f>
        <v>0</v>
      </c>
    </row>
    <row r="57" spans="1:7" ht="30.6" thickBot="1">
      <c r="A57" s="383">
        <v>38</v>
      </c>
      <c r="B57" s="383">
        <v>444.001800000001</v>
      </c>
      <c r="C57" s="480" t="s">
        <v>1841</v>
      </c>
      <c r="D57" s="481" t="s">
        <v>1717</v>
      </c>
      <c r="E57" s="488">
        <v>2</v>
      </c>
      <c r="F57" s="888"/>
      <c r="G57" s="489">
        <f aca="true" t="shared" si="5" ref="G57:G59">E57*F57</f>
        <v>0</v>
      </c>
    </row>
    <row r="58" spans="1:7" ht="30.6" thickBot="1">
      <c r="A58" s="383">
        <v>39</v>
      </c>
      <c r="B58" s="383">
        <v>444.001900000001</v>
      </c>
      <c r="C58" s="480" t="s">
        <v>1842</v>
      </c>
      <c r="D58" s="481" t="s">
        <v>1717</v>
      </c>
      <c r="E58" s="488">
        <v>25</v>
      </c>
      <c r="F58" s="888"/>
      <c r="G58" s="489">
        <f t="shared" si="5"/>
        <v>0</v>
      </c>
    </row>
    <row r="59" spans="1:7" ht="30.6" thickBot="1">
      <c r="A59" s="383">
        <v>40</v>
      </c>
      <c r="B59" s="383">
        <v>444.002000000001</v>
      </c>
      <c r="C59" s="480" t="s">
        <v>1843</v>
      </c>
      <c r="D59" s="481" t="s">
        <v>1717</v>
      </c>
      <c r="E59" s="488">
        <v>34</v>
      </c>
      <c r="F59" s="888"/>
      <c r="G59" s="489">
        <f t="shared" si="5"/>
        <v>0</v>
      </c>
    </row>
    <row r="60" spans="1:7" ht="30.6" thickBot="1">
      <c r="A60" s="383">
        <v>41</v>
      </c>
      <c r="B60" s="383">
        <v>444.002100000001</v>
      </c>
      <c r="C60" s="480" t="s">
        <v>1844</v>
      </c>
      <c r="D60" s="481" t="s">
        <v>1717</v>
      </c>
      <c r="E60" s="488">
        <v>1</v>
      </c>
      <c r="F60" s="888"/>
      <c r="G60" s="489">
        <f>E60*F60</f>
        <v>0</v>
      </c>
    </row>
    <row r="61" spans="1:7" ht="30.6" thickBot="1">
      <c r="A61" s="383">
        <v>42</v>
      </c>
      <c r="B61" s="383">
        <v>444.002200000001</v>
      </c>
      <c r="C61" s="480" t="s">
        <v>1845</v>
      </c>
      <c r="D61" s="481" t="s">
        <v>1717</v>
      </c>
      <c r="E61" s="488">
        <v>1</v>
      </c>
      <c r="F61" s="888"/>
      <c r="G61" s="489">
        <f>E61*F61</f>
        <v>0</v>
      </c>
    </row>
    <row r="62" spans="1:7" ht="15.6" thickBot="1">
      <c r="A62" s="383">
        <v>43</v>
      </c>
      <c r="B62" s="383">
        <v>444.002300000001</v>
      </c>
      <c r="C62" s="480" t="s">
        <v>1846</v>
      </c>
      <c r="D62" s="481" t="s">
        <v>1717</v>
      </c>
      <c r="E62" s="488">
        <v>5</v>
      </c>
      <c r="F62" s="888"/>
      <c r="G62" s="489">
        <f>F62*E62</f>
        <v>0</v>
      </c>
    </row>
    <row r="63" spans="1:7" ht="30.6" thickBot="1">
      <c r="A63" s="383">
        <v>44</v>
      </c>
      <c r="B63" s="383">
        <v>444.002400000001</v>
      </c>
      <c r="C63" s="480" t="s">
        <v>1847</v>
      </c>
      <c r="D63" s="481" t="s">
        <v>1717</v>
      </c>
      <c r="E63" s="488">
        <v>1</v>
      </c>
      <c r="F63" s="888"/>
      <c r="G63" s="489">
        <f>F63*E63</f>
        <v>0</v>
      </c>
    </row>
    <row r="64" spans="1:7" ht="30.6" thickBot="1">
      <c r="A64" s="383">
        <v>45</v>
      </c>
      <c r="B64" s="383">
        <v>444.002500000001</v>
      </c>
      <c r="C64" s="480" t="s">
        <v>1848</v>
      </c>
      <c r="D64" s="481" t="s">
        <v>1717</v>
      </c>
      <c r="E64" s="488">
        <v>1</v>
      </c>
      <c r="F64" s="888"/>
      <c r="G64" s="489">
        <f aca="true" t="shared" si="6" ref="G64:G66">E64*F64</f>
        <v>0</v>
      </c>
    </row>
    <row r="65" spans="1:7" ht="45.9" customHeight="1" thickBot="1">
      <c r="A65" s="383">
        <v>46</v>
      </c>
      <c r="B65" s="383">
        <v>444.002600000001</v>
      </c>
      <c r="C65" s="480" t="s">
        <v>1849</v>
      </c>
      <c r="D65" s="481" t="s">
        <v>1717</v>
      </c>
      <c r="E65" s="488">
        <v>1</v>
      </c>
      <c r="F65" s="888"/>
      <c r="G65" s="489">
        <f t="shared" si="6"/>
        <v>0</v>
      </c>
    </row>
    <row r="66" spans="1:7" ht="30.6" thickBot="1">
      <c r="A66" s="383">
        <v>47</v>
      </c>
      <c r="B66" s="383">
        <v>444.002700000001</v>
      </c>
      <c r="C66" s="480" t="s">
        <v>1850</v>
      </c>
      <c r="D66" s="481" t="s">
        <v>1717</v>
      </c>
      <c r="E66" s="488">
        <v>1</v>
      </c>
      <c r="F66" s="888"/>
      <c r="G66" s="489">
        <f t="shared" si="6"/>
        <v>0</v>
      </c>
    </row>
    <row r="67" spans="1:7" s="493" customFormat="1" ht="16.2" thickBot="1">
      <c r="A67" s="491"/>
      <c r="B67" s="491"/>
      <c r="C67" s="492" t="s">
        <v>1851</v>
      </c>
      <c r="D67" s="481"/>
      <c r="E67" s="488"/>
      <c r="F67" s="888"/>
      <c r="G67" s="489"/>
    </row>
    <row r="68" spans="1:7" s="493" customFormat="1" ht="15.6" thickBot="1">
      <c r="A68" s="491">
        <v>48</v>
      </c>
      <c r="B68" s="491">
        <v>444.0028</v>
      </c>
      <c r="C68" s="480" t="s">
        <v>1852</v>
      </c>
      <c r="D68" s="481" t="s">
        <v>1717</v>
      </c>
      <c r="E68" s="488">
        <v>1</v>
      </c>
      <c r="F68" s="888"/>
      <c r="G68" s="489">
        <f aca="true" t="shared" si="7" ref="G68:G77">E68*F68</f>
        <v>0</v>
      </c>
    </row>
    <row r="69" spans="1:7" s="493" customFormat="1" ht="35.1" customHeight="1" thickBot="1">
      <c r="A69" s="491">
        <v>49</v>
      </c>
      <c r="B69" s="491">
        <v>444.0029</v>
      </c>
      <c r="C69" s="480" t="s">
        <v>1853</v>
      </c>
      <c r="D69" s="481" t="s">
        <v>1717</v>
      </c>
      <c r="E69" s="488">
        <v>2</v>
      </c>
      <c r="F69" s="888"/>
      <c r="G69" s="489">
        <f t="shared" si="7"/>
        <v>0</v>
      </c>
    </row>
    <row r="70" spans="1:7" s="493" customFormat="1" ht="15.6" thickBot="1">
      <c r="A70" s="491">
        <v>50</v>
      </c>
      <c r="B70" s="491">
        <v>444.003</v>
      </c>
      <c r="C70" s="480" t="s">
        <v>1854</v>
      </c>
      <c r="D70" s="481" t="s">
        <v>1717</v>
      </c>
      <c r="E70" s="488">
        <v>1</v>
      </c>
      <c r="F70" s="888"/>
      <c r="G70" s="489">
        <f t="shared" si="7"/>
        <v>0</v>
      </c>
    </row>
    <row r="71" spans="1:7" s="493" customFormat="1" ht="15.6" thickBot="1">
      <c r="A71" s="491">
        <v>51</v>
      </c>
      <c r="B71" s="491">
        <v>444.0031</v>
      </c>
      <c r="C71" s="480" t="s">
        <v>1855</v>
      </c>
      <c r="D71" s="481" t="s">
        <v>1717</v>
      </c>
      <c r="E71" s="488">
        <v>2</v>
      </c>
      <c r="F71" s="888"/>
      <c r="G71" s="489">
        <f t="shared" si="7"/>
        <v>0</v>
      </c>
    </row>
    <row r="72" spans="1:7" s="493" customFormat="1" ht="15.6" thickBot="1">
      <c r="A72" s="491">
        <v>52</v>
      </c>
      <c r="B72" s="491">
        <v>444.0032</v>
      </c>
      <c r="C72" s="480" t="s">
        <v>1856</v>
      </c>
      <c r="D72" s="481" t="s">
        <v>445</v>
      </c>
      <c r="E72" s="494">
        <v>5.5</v>
      </c>
      <c r="F72" s="889"/>
      <c r="G72" s="489">
        <f t="shared" si="7"/>
        <v>0</v>
      </c>
    </row>
    <row r="73" spans="1:7" s="493" customFormat="1" ht="15.6" thickBot="1">
      <c r="A73" s="491">
        <v>53</v>
      </c>
      <c r="B73" s="491">
        <v>444.0033</v>
      </c>
      <c r="C73" s="480" t="s">
        <v>1857</v>
      </c>
      <c r="D73" s="481" t="s">
        <v>1717</v>
      </c>
      <c r="E73" s="488">
        <v>1</v>
      </c>
      <c r="F73" s="888"/>
      <c r="G73" s="489">
        <f t="shared" si="7"/>
        <v>0</v>
      </c>
    </row>
    <row r="74" spans="1:7" s="493" customFormat="1" ht="15.6" thickBot="1">
      <c r="A74" s="491">
        <v>54</v>
      </c>
      <c r="B74" s="491">
        <v>444.0034</v>
      </c>
      <c r="C74" s="480" t="s">
        <v>1858</v>
      </c>
      <c r="D74" s="481" t="s">
        <v>1717</v>
      </c>
      <c r="E74" s="488">
        <v>1</v>
      </c>
      <c r="F74" s="888"/>
      <c r="G74" s="489">
        <f t="shared" si="7"/>
        <v>0</v>
      </c>
    </row>
    <row r="75" spans="1:7" s="493" customFormat="1" ht="30.6" thickBot="1">
      <c r="A75" s="491">
        <v>55</v>
      </c>
      <c r="B75" s="491">
        <v>444.0035</v>
      </c>
      <c r="C75" s="480" t="s">
        <v>1859</v>
      </c>
      <c r="D75" s="481" t="s">
        <v>1717</v>
      </c>
      <c r="E75" s="488">
        <v>1</v>
      </c>
      <c r="F75" s="888"/>
      <c r="G75" s="489">
        <f t="shared" si="7"/>
        <v>0</v>
      </c>
    </row>
    <row r="76" spans="1:7" s="493" customFormat="1" ht="30.6" thickBot="1">
      <c r="A76" s="491">
        <v>56</v>
      </c>
      <c r="B76" s="491">
        <v>444.0036</v>
      </c>
      <c r="C76" s="480" t="s">
        <v>1860</v>
      </c>
      <c r="D76" s="481" t="s">
        <v>1717</v>
      </c>
      <c r="E76" s="488">
        <v>1</v>
      </c>
      <c r="F76" s="888"/>
      <c r="G76" s="489">
        <f t="shared" si="7"/>
        <v>0</v>
      </c>
    </row>
    <row r="77" spans="1:7" s="493" customFormat="1" ht="15.6" thickBot="1">
      <c r="A77" s="491">
        <v>57</v>
      </c>
      <c r="B77" s="491">
        <v>444.0037</v>
      </c>
      <c r="C77" s="480" t="s">
        <v>1861</v>
      </c>
      <c r="D77" s="481" t="s">
        <v>1717</v>
      </c>
      <c r="E77" s="488">
        <v>1</v>
      </c>
      <c r="F77" s="888"/>
      <c r="G77" s="489">
        <f t="shared" si="7"/>
        <v>0</v>
      </c>
    </row>
    <row r="78" spans="1:7" s="493" customFormat="1" ht="16.2" thickBot="1">
      <c r="A78" s="491"/>
      <c r="B78" s="491"/>
      <c r="C78" s="495" t="s">
        <v>1862</v>
      </c>
      <c r="D78" s="496"/>
      <c r="E78" s="497"/>
      <c r="F78" s="498"/>
      <c r="G78" s="499">
        <f>SUM(G39:G77)</f>
        <v>0</v>
      </c>
    </row>
    <row r="79" spans="1:7" s="493" customFormat="1" ht="15.6" thickBot="1">
      <c r="A79" s="491">
        <v>58</v>
      </c>
      <c r="B79" s="491">
        <v>444.0038</v>
      </c>
      <c r="C79" s="480" t="s">
        <v>1863</v>
      </c>
      <c r="D79" s="481"/>
      <c r="E79" s="488"/>
      <c r="F79" s="490"/>
      <c r="G79" s="489">
        <f>G78*0.03</f>
        <v>0</v>
      </c>
    </row>
    <row r="80" spans="1:7" ht="18.6" thickBot="1">
      <c r="A80" s="383"/>
      <c r="B80" s="383"/>
      <c r="C80" s="500" t="s">
        <v>1862</v>
      </c>
      <c r="D80" s="386"/>
      <c r="E80" s="387"/>
      <c r="F80" s="413"/>
      <c r="G80" s="414">
        <f>SUM(G78:G79)</f>
        <v>0</v>
      </c>
    </row>
    <row r="81" spans="1:7" ht="15.75" customHeight="1" thickBot="1">
      <c r="A81" s="423"/>
      <c r="B81" s="423"/>
      <c r="C81" s="501"/>
      <c r="D81" s="418"/>
      <c r="E81" s="419"/>
      <c r="F81" s="420"/>
      <c r="G81" s="421"/>
    </row>
    <row r="82" spans="1:7" ht="15.75" customHeight="1" thickBot="1">
      <c r="A82" s="383"/>
      <c r="B82" s="383">
        <v>444</v>
      </c>
      <c r="C82" s="385" t="s">
        <v>1864</v>
      </c>
      <c r="D82" s="386"/>
      <c r="E82" s="387"/>
      <c r="F82" s="388"/>
      <c r="G82" s="469"/>
    </row>
    <row r="83" spans="1:7" ht="15.75" customHeight="1" thickBot="1">
      <c r="A83" s="491">
        <v>59</v>
      </c>
      <c r="B83" s="491">
        <v>444.0039</v>
      </c>
      <c r="C83" s="480" t="s">
        <v>1865</v>
      </c>
      <c r="D83" s="481" t="s">
        <v>1717</v>
      </c>
      <c r="E83" s="488">
        <v>59</v>
      </c>
      <c r="F83" s="890"/>
      <c r="G83" s="489">
        <f aca="true" t="shared" si="8" ref="G83:G88">E83*F83</f>
        <v>0</v>
      </c>
    </row>
    <row r="84" spans="1:7" ht="15.75" customHeight="1" thickBot="1">
      <c r="A84" s="491">
        <v>60</v>
      </c>
      <c r="B84" s="491">
        <v>444.004</v>
      </c>
      <c r="C84" s="480" t="s">
        <v>1866</v>
      </c>
      <c r="D84" s="481" t="s">
        <v>1717</v>
      </c>
      <c r="E84" s="488">
        <v>11</v>
      </c>
      <c r="F84" s="890"/>
      <c r="G84" s="489">
        <f t="shared" si="8"/>
        <v>0</v>
      </c>
    </row>
    <row r="85" spans="1:7" ht="15.75" customHeight="1" thickBot="1">
      <c r="A85" s="491">
        <v>61</v>
      </c>
      <c r="B85" s="491">
        <v>444.0041</v>
      </c>
      <c r="C85" s="480" t="s">
        <v>1867</v>
      </c>
      <c r="D85" s="481" t="s">
        <v>445</v>
      </c>
      <c r="E85" s="488">
        <v>24</v>
      </c>
      <c r="F85" s="890"/>
      <c r="G85" s="489">
        <f t="shared" si="8"/>
        <v>0</v>
      </c>
    </row>
    <row r="86" spans="1:7" ht="15.75" customHeight="1" thickBot="1">
      <c r="A86" s="491">
        <v>62</v>
      </c>
      <c r="B86" s="491">
        <v>444.0042</v>
      </c>
      <c r="C86" s="480" t="s">
        <v>1868</v>
      </c>
      <c r="D86" s="481" t="s">
        <v>1717</v>
      </c>
      <c r="E86" s="488">
        <v>1</v>
      </c>
      <c r="F86" s="890"/>
      <c r="G86" s="489">
        <f t="shared" si="8"/>
        <v>0</v>
      </c>
    </row>
    <row r="87" spans="1:7" ht="15.75" customHeight="1" thickBot="1">
      <c r="A87" s="491">
        <v>63</v>
      </c>
      <c r="B87" s="491">
        <v>444.0043</v>
      </c>
      <c r="C87" s="480" t="s">
        <v>1869</v>
      </c>
      <c r="D87" s="481" t="s">
        <v>1717</v>
      </c>
      <c r="E87" s="488">
        <v>31</v>
      </c>
      <c r="F87" s="890"/>
      <c r="G87" s="489">
        <f t="shared" si="8"/>
        <v>0</v>
      </c>
    </row>
    <row r="88" spans="1:7" ht="15.75" customHeight="1" thickBot="1">
      <c r="A88" s="491">
        <v>64</v>
      </c>
      <c r="B88" s="491">
        <v>444.0044</v>
      </c>
      <c r="C88" s="480" t="s">
        <v>1870</v>
      </c>
      <c r="D88" s="481" t="s">
        <v>1717</v>
      </c>
      <c r="E88" s="488">
        <v>30</v>
      </c>
      <c r="F88" s="890"/>
      <c r="G88" s="489">
        <f t="shared" si="8"/>
        <v>0</v>
      </c>
    </row>
    <row r="89" spans="1:7" ht="15.75" customHeight="1" thickBot="1">
      <c r="A89" s="491">
        <v>65</v>
      </c>
      <c r="B89" s="491">
        <v>444.0045</v>
      </c>
      <c r="C89" s="480" t="s">
        <v>1871</v>
      </c>
      <c r="D89" s="481" t="s">
        <v>445</v>
      </c>
      <c r="E89" s="488">
        <v>400</v>
      </c>
      <c r="F89" s="890"/>
      <c r="G89" s="489">
        <f>E89*F89</f>
        <v>0</v>
      </c>
    </row>
    <row r="90" spans="1:7" ht="15.75" customHeight="1" thickBot="1">
      <c r="A90" s="491">
        <v>66</v>
      </c>
      <c r="B90" s="491">
        <v>444.0046</v>
      </c>
      <c r="C90" s="480" t="s">
        <v>1872</v>
      </c>
      <c r="D90" s="481" t="s">
        <v>445</v>
      </c>
      <c r="E90" s="488">
        <v>36</v>
      </c>
      <c r="F90" s="890"/>
      <c r="G90" s="489">
        <f aca="true" t="shared" si="9" ref="G90:G100">E90*F90</f>
        <v>0</v>
      </c>
    </row>
    <row r="91" spans="1:7" ht="15.75" customHeight="1" thickBot="1">
      <c r="A91" s="491">
        <v>67</v>
      </c>
      <c r="B91" s="491">
        <v>444.0047</v>
      </c>
      <c r="C91" s="502" t="s">
        <v>1873</v>
      </c>
      <c r="D91" s="503" t="s">
        <v>445</v>
      </c>
      <c r="E91" s="504">
        <v>467</v>
      </c>
      <c r="F91" s="891"/>
      <c r="G91" s="505">
        <f t="shared" si="9"/>
        <v>0</v>
      </c>
    </row>
    <row r="92" spans="1:7" ht="15.75" customHeight="1" thickBot="1">
      <c r="A92" s="491">
        <v>68</v>
      </c>
      <c r="B92" s="491">
        <v>444.0048</v>
      </c>
      <c r="C92" s="480" t="s">
        <v>1874</v>
      </c>
      <c r="D92" s="481" t="s">
        <v>445</v>
      </c>
      <c r="E92" s="488">
        <v>106</v>
      </c>
      <c r="F92" s="890"/>
      <c r="G92" s="489">
        <f t="shared" si="9"/>
        <v>0</v>
      </c>
    </row>
    <row r="93" spans="1:7" ht="15.75" customHeight="1" thickBot="1">
      <c r="A93" s="491">
        <v>69</v>
      </c>
      <c r="B93" s="491">
        <v>444.0049</v>
      </c>
      <c r="C93" s="480" t="s">
        <v>1875</v>
      </c>
      <c r="D93" s="481" t="s">
        <v>445</v>
      </c>
      <c r="E93" s="488">
        <v>650</v>
      </c>
      <c r="F93" s="890"/>
      <c r="G93" s="489">
        <f t="shared" si="9"/>
        <v>0</v>
      </c>
    </row>
    <row r="94" spans="1:7" ht="15.75" customHeight="1" thickBot="1">
      <c r="A94" s="491">
        <v>70</v>
      </c>
      <c r="B94" s="491">
        <v>444.005</v>
      </c>
      <c r="C94" s="480" t="s">
        <v>1876</v>
      </c>
      <c r="D94" s="481" t="s">
        <v>1717</v>
      </c>
      <c r="E94" s="488">
        <v>31</v>
      </c>
      <c r="F94" s="890"/>
      <c r="G94" s="489">
        <f t="shared" si="9"/>
        <v>0</v>
      </c>
    </row>
    <row r="95" spans="1:7" ht="15.75" customHeight="1" thickBot="1">
      <c r="A95" s="491">
        <v>71</v>
      </c>
      <c r="B95" s="491">
        <v>444.0051</v>
      </c>
      <c r="C95" s="480" t="s">
        <v>1877</v>
      </c>
      <c r="D95" s="481" t="s">
        <v>1717</v>
      </c>
      <c r="E95" s="506">
        <v>2</v>
      </c>
      <c r="F95" s="890"/>
      <c r="G95" s="489">
        <f t="shared" si="9"/>
        <v>0</v>
      </c>
    </row>
    <row r="96" spans="1:7" ht="15.75" customHeight="1" thickBot="1">
      <c r="A96" s="491">
        <v>72</v>
      </c>
      <c r="B96" s="491">
        <v>444.0052</v>
      </c>
      <c r="C96" s="480" t="s">
        <v>1878</v>
      </c>
      <c r="D96" s="481" t="s">
        <v>1717</v>
      </c>
      <c r="E96" s="488">
        <v>59</v>
      </c>
      <c r="F96" s="890"/>
      <c r="G96" s="489">
        <f t="shared" si="9"/>
        <v>0</v>
      </c>
    </row>
    <row r="97" spans="1:7" ht="15.75" customHeight="1" thickBot="1">
      <c r="A97" s="491">
        <v>73</v>
      </c>
      <c r="B97" s="491">
        <v>444.0053</v>
      </c>
      <c r="C97" s="480" t="s">
        <v>1879</v>
      </c>
      <c r="D97" s="481" t="s">
        <v>1717</v>
      </c>
      <c r="E97" s="488">
        <v>1</v>
      </c>
      <c r="F97" s="890"/>
      <c r="G97" s="489">
        <f t="shared" si="9"/>
        <v>0</v>
      </c>
    </row>
    <row r="98" spans="1:7" ht="15.75" customHeight="1" thickBot="1">
      <c r="A98" s="491">
        <v>74</v>
      </c>
      <c r="B98" s="491">
        <v>444.0054</v>
      </c>
      <c r="C98" s="480" t="s">
        <v>1880</v>
      </c>
      <c r="D98" s="481" t="s">
        <v>445</v>
      </c>
      <c r="E98" s="488">
        <v>36</v>
      </c>
      <c r="F98" s="890"/>
      <c r="G98" s="489">
        <f t="shared" si="9"/>
        <v>0</v>
      </c>
    </row>
    <row r="99" spans="1:7" ht="15.75" customHeight="1" thickBot="1">
      <c r="A99" s="491">
        <v>75</v>
      </c>
      <c r="B99" s="491">
        <v>444.0055</v>
      </c>
      <c r="C99" s="507" t="s">
        <v>1881</v>
      </c>
      <c r="D99" s="481" t="s">
        <v>1882</v>
      </c>
      <c r="E99" s="488">
        <v>1</v>
      </c>
      <c r="F99" s="890"/>
      <c r="G99" s="489">
        <f t="shared" si="9"/>
        <v>0</v>
      </c>
    </row>
    <row r="100" spans="1:7" ht="15.75" customHeight="1" thickBot="1">
      <c r="A100" s="491">
        <v>76</v>
      </c>
      <c r="B100" s="491">
        <v>444.005600000001</v>
      </c>
      <c r="C100" s="480" t="s">
        <v>1883</v>
      </c>
      <c r="D100" s="481" t="s">
        <v>1717</v>
      </c>
      <c r="E100" s="488">
        <v>2</v>
      </c>
      <c r="F100" s="890"/>
      <c r="G100" s="489">
        <f t="shared" si="9"/>
        <v>0</v>
      </c>
    </row>
    <row r="101" spans="1:7" ht="15.75" customHeight="1" thickBot="1">
      <c r="A101" s="491">
        <v>77</v>
      </c>
      <c r="B101" s="491">
        <v>444.005700000001</v>
      </c>
      <c r="C101" s="508" t="s">
        <v>1884</v>
      </c>
      <c r="D101" s="481" t="s">
        <v>1717</v>
      </c>
      <c r="E101" s="488">
        <v>2</v>
      </c>
      <c r="F101" s="890"/>
      <c r="G101" s="489">
        <f>E101*F101</f>
        <v>0</v>
      </c>
    </row>
    <row r="102" spans="1:7" ht="15.6" thickBot="1">
      <c r="A102" s="491">
        <v>78</v>
      </c>
      <c r="B102" s="491">
        <v>444.005800000001</v>
      </c>
      <c r="C102" s="480" t="s">
        <v>1885</v>
      </c>
      <c r="D102" s="481" t="s">
        <v>1882</v>
      </c>
      <c r="E102" s="488">
        <v>1</v>
      </c>
      <c r="F102" s="890"/>
      <c r="G102" s="489">
        <f>E102*F102</f>
        <v>0</v>
      </c>
    </row>
    <row r="103" spans="1:7" ht="15.6" thickBot="1">
      <c r="A103" s="491">
        <v>79</v>
      </c>
      <c r="B103" s="491">
        <v>444.005900000001</v>
      </c>
      <c r="C103" s="509" t="s">
        <v>1886</v>
      </c>
      <c r="D103" s="481" t="s">
        <v>445</v>
      </c>
      <c r="E103" s="488">
        <v>30</v>
      </c>
      <c r="F103" s="890"/>
      <c r="G103" s="489">
        <f>E103*F103</f>
        <v>0</v>
      </c>
    </row>
    <row r="104" spans="1:7" ht="15.6" thickBot="1">
      <c r="A104" s="491">
        <v>80</v>
      </c>
      <c r="B104" s="491">
        <v>444.006000000001</v>
      </c>
      <c r="C104" s="510" t="s">
        <v>1887</v>
      </c>
      <c r="D104" s="481" t="s">
        <v>1882</v>
      </c>
      <c r="E104" s="488">
        <v>1</v>
      </c>
      <c r="F104" s="890"/>
      <c r="G104" s="489">
        <f aca="true" t="shared" si="10" ref="G104:G105">E104*F104</f>
        <v>0</v>
      </c>
    </row>
    <row r="105" spans="1:7" ht="30.6" thickBot="1">
      <c r="A105" s="491">
        <v>81</v>
      </c>
      <c r="B105" s="491">
        <v>444.006100000001</v>
      </c>
      <c r="C105" s="510" t="s">
        <v>1888</v>
      </c>
      <c r="D105" s="481" t="s">
        <v>1882</v>
      </c>
      <c r="E105" s="488">
        <v>1</v>
      </c>
      <c r="F105" s="890"/>
      <c r="G105" s="489">
        <f t="shared" si="10"/>
        <v>0</v>
      </c>
    </row>
    <row r="106" spans="1:7" ht="15.75" customHeight="1" thickBot="1">
      <c r="A106" s="491"/>
      <c r="B106" s="491"/>
      <c r="C106" s="412" t="s">
        <v>1862</v>
      </c>
      <c r="D106" s="496"/>
      <c r="E106" s="497"/>
      <c r="F106" s="498"/>
      <c r="G106" s="499">
        <f>SUM(G83:G105)</f>
        <v>0</v>
      </c>
    </row>
    <row r="107" spans="1:7" ht="15.75" customHeight="1" thickBot="1">
      <c r="A107" s="491">
        <v>82</v>
      </c>
      <c r="B107" s="491">
        <v>444.0062</v>
      </c>
      <c r="C107" s="511" t="s">
        <v>1889</v>
      </c>
      <c r="D107" s="481" t="s">
        <v>1717</v>
      </c>
      <c r="E107" s="488"/>
      <c r="F107" s="512"/>
      <c r="G107" s="489">
        <f>G106*0.03</f>
        <v>0</v>
      </c>
    </row>
    <row r="108" spans="1:7" ht="15.75" customHeight="1" thickBot="1">
      <c r="A108" s="383"/>
      <c r="B108" s="383"/>
      <c r="C108" s="500" t="s">
        <v>1862</v>
      </c>
      <c r="D108" s="386"/>
      <c r="E108" s="387"/>
      <c r="F108" s="413"/>
      <c r="G108" s="414">
        <f>SUM(G106:G107)</f>
        <v>0</v>
      </c>
    </row>
    <row r="109" spans="1:7" ht="15.75" customHeight="1" thickBot="1">
      <c r="A109" s="423"/>
      <c r="B109" s="423"/>
      <c r="C109" s="501"/>
      <c r="D109" s="418"/>
      <c r="E109" s="419"/>
      <c r="F109" s="420"/>
      <c r="G109" s="421"/>
    </row>
    <row r="110" spans="1:7" ht="15.75" customHeight="1" thickBot="1">
      <c r="A110" s="513">
        <v>445</v>
      </c>
      <c r="B110" s="513">
        <v>445</v>
      </c>
      <c r="C110" s="385" t="s">
        <v>1890</v>
      </c>
      <c r="D110" s="386"/>
      <c r="E110" s="387"/>
      <c r="F110" s="388"/>
      <c r="G110" s="469"/>
    </row>
    <row r="111" spans="1:7" ht="135.6" thickBot="1">
      <c r="A111" s="514">
        <v>83</v>
      </c>
      <c r="B111" s="514">
        <v>445.0001</v>
      </c>
      <c r="C111" s="480" t="s">
        <v>1891</v>
      </c>
      <c r="D111" s="481" t="s">
        <v>1717</v>
      </c>
      <c r="E111" s="494">
        <v>15</v>
      </c>
      <c r="F111" s="889"/>
      <c r="G111" s="489">
        <f>E111*F111</f>
        <v>0</v>
      </c>
    </row>
    <row r="112" spans="1:7" ht="165" customHeight="1" thickBot="1">
      <c r="A112" s="514">
        <v>84</v>
      </c>
      <c r="B112" s="514">
        <v>445.0002</v>
      </c>
      <c r="C112" s="480" t="s">
        <v>1892</v>
      </c>
      <c r="D112" s="481" t="s">
        <v>1717</v>
      </c>
      <c r="E112" s="494">
        <v>2</v>
      </c>
      <c r="F112" s="889"/>
      <c r="G112" s="489">
        <f>E112*F112</f>
        <v>0</v>
      </c>
    </row>
    <row r="113" spans="1:7" ht="165" customHeight="1" thickBot="1">
      <c r="A113" s="514">
        <v>85</v>
      </c>
      <c r="B113" s="514">
        <v>445.0003</v>
      </c>
      <c r="C113" s="480" t="s">
        <v>1893</v>
      </c>
      <c r="D113" s="481" t="s">
        <v>1717</v>
      </c>
      <c r="E113" s="494">
        <v>4</v>
      </c>
      <c r="F113" s="889"/>
      <c r="G113" s="489">
        <f>E113*F113</f>
        <v>0</v>
      </c>
    </row>
    <row r="114" spans="1:7" ht="60.6" thickBot="1">
      <c r="A114" s="514">
        <v>86</v>
      </c>
      <c r="B114" s="514">
        <v>445.0004</v>
      </c>
      <c r="C114" s="480" t="s">
        <v>1894</v>
      </c>
      <c r="D114" s="481" t="s">
        <v>1717</v>
      </c>
      <c r="E114" s="494">
        <v>3</v>
      </c>
      <c r="F114" s="889"/>
      <c r="G114" s="489">
        <f>E114*F114</f>
        <v>0</v>
      </c>
    </row>
    <row r="115" spans="1:7" ht="15.75" customHeight="1" thickBot="1">
      <c r="A115" s="514">
        <v>87</v>
      </c>
      <c r="B115" s="514">
        <v>445.0005</v>
      </c>
      <c r="C115" s="480" t="s">
        <v>1895</v>
      </c>
      <c r="D115" s="481" t="s">
        <v>1717</v>
      </c>
      <c r="E115" s="494">
        <v>14</v>
      </c>
      <c r="F115" s="889"/>
      <c r="G115" s="489">
        <f>E115*F115</f>
        <v>0</v>
      </c>
    </row>
    <row r="116" spans="1:7" ht="16.2" thickBot="1">
      <c r="A116" s="514"/>
      <c r="B116" s="514"/>
      <c r="C116" s="495" t="s">
        <v>1862</v>
      </c>
      <c r="D116" s="496"/>
      <c r="E116" s="497"/>
      <c r="F116" s="498"/>
      <c r="G116" s="515">
        <f>SUM(G111:G115)</f>
        <v>0</v>
      </c>
    </row>
    <row r="117" spans="1:7" ht="14.25" customHeight="1" thickBot="1">
      <c r="A117" s="423"/>
      <c r="B117" s="423"/>
      <c r="C117" s="501"/>
      <c r="D117" s="418"/>
      <c r="E117" s="419"/>
      <c r="F117" s="420"/>
      <c r="G117" s="421"/>
    </row>
    <row r="118" spans="1:7" ht="16.2" thickBot="1">
      <c r="A118" s="513"/>
      <c r="B118" s="513">
        <v>445</v>
      </c>
      <c r="C118" s="385" t="s">
        <v>1896</v>
      </c>
      <c r="D118" s="386"/>
      <c r="E118" s="387"/>
      <c r="F118" s="388"/>
      <c r="G118" s="516"/>
    </row>
    <row r="119" spans="1:7" ht="15.6" thickBot="1">
      <c r="A119" s="491">
        <v>88</v>
      </c>
      <c r="B119" s="491">
        <v>445.0006</v>
      </c>
      <c r="C119" s="480" t="s">
        <v>1897</v>
      </c>
      <c r="D119" s="481" t="s">
        <v>1717</v>
      </c>
      <c r="E119" s="488">
        <v>15</v>
      </c>
      <c r="F119" s="890"/>
      <c r="G119" s="489">
        <f aca="true" t="shared" si="11" ref="G119:G121">E119*F119</f>
        <v>0</v>
      </c>
    </row>
    <row r="120" spans="1:7" ht="15.6" thickBot="1">
      <c r="A120" s="491">
        <v>89</v>
      </c>
      <c r="B120" s="491">
        <v>445.0007</v>
      </c>
      <c r="C120" s="480" t="s">
        <v>1898</v>
      </c>
      <c r="D120" s="481" t="s">
        <v>1717</v>
      </c>
      <c r="E120" s="488">
        <v>6</v>
      </c>
      <c r="F120" s="890"/>
      <c r="G120" s="489">
        <f t="shared" si="11"/>
        <v>0</v>
      </c>
    </row>
    <row r="121" spans="1:7" ht="15.6" thickBot="1">
      <c r="A121" s="491">
        <v>90</v>
      </c>
      <c r="B121" s="491">
        <v>445.0008</v>
      </c>
      <c r="C121" s="480" t="s">
        <v>1899</v>
      </c>
      <c r="D121" s="481" t="s">
        <v>1717</v>
      </c>
      <c r="E121" s="488">
        <v>3</v>
      </c>
      <c r="F121" s="890"/>
      <c r="G121" s="489">
        <f t="shared" si="11"/>
        <v>0</v>
      </c>
    </row>
    <row r="122" spans="1:7" ht="18" thickBot="1">
      <c r="A122" s="383"/>
      <c r="B122" s="383"/>
      <c r="C122" s="412" t="s">
        <v>1862</v>
      </c>
      <c r="D122" s="386"/>
      <c r="E122" s="387"/>
      <c r="F122" s="413"/>
      <c r="G122" s="414">
        <f>SUM(G119:G121)</f>
        <v>0</v>
      </c>
    </row>
    <row r="123" spans="1:7" ht="14.25" customHeight="1" thickBot="1">
      <c r="A123" s="423"/>
      <c r="B123" s="423"/>
      <c r="C123" s="417"/>
      <c r="D123" s="418"/>
      <c r="E123" s="419"/>
      <c r="F123" s="420"/>
      <c r="G123" s="421"/>
    </row>
    <row r="124" spans="1:7" ht="15.75" customHeight="1" thickBot="1">
      <c r="A124" s="517"/>
      <c r="B124" s="517">
        <v>446</v>
      </c>
      <c r="C124" s="518" t="s">
        <v>1900</v>
      </c>
      <c r="D124" s="496"/>
      <c r="E124" s="497"/>
      <c r="F124" s="519"/>
      <c r="G124" s="520"/>
    </row>
    <row r="125" spans="1:7" ht="15.75" customHeight="1" thickBot="1">
      <c r="A125" s="481">
        <v>91</v>
      </c>
      <c r="B125" s="481">
        <v>446.0001</v>
      </c>
      <c r="C125" s="480" t="s">
        <v>1901</v>
      </c>
      <c r="D125" s="481" t="s">
        <v>445</v>
      </c>
      <c r="E125" s="488">
        <v>40</v>
      </c>
      <c r="F125" s="890"/>
      <c r="G125" s="489">
        <f aca="true" t="shared" si="12" ref="G125:G128">E125*F125</f>
        <v>0</v>
      </c>
    </row>
    <row r="126" spans="1:7" ht="15.75" customHeight="1" thickBot="1">
      <c r="A126" s="481">
        <v>92</v>
      </c>
      <c r="B126" s="481">
        <v>446.0002</v>
      </c>
      <c r="C126" s="480" t="s">
        <v>1902</v>
      </c>
      <c r="D126" s="481" t="s">
        <v>1717</v>
      </c>
      <c r="E126" s="488">
        <v>3</v>
      </c>
      <c r="F126" s="890"/>
      <c r="G126" s="489">
        <f t="shared" si="12"/>
        <v>0</v>
      </c>
    </row>
    <row r="127" spans="1:7" ht="15.75" customHeight="1" thickBot="1">
      <c r="A127" s="481">
        <v>93</v>
      </c>
      <c r="B127" s="481">
        <v>446.0003</v>
      </c>
      <c r="C127" s="480" t="s">
        <v>1903</v>
      </c>
      <c r="D127" s="481" t="s">
        <v>1717</v>
      </c>
      <c r="E127" s="488">
        <v>40</v>
      </c>
      <c r="F127" s="890"/>
      <c r="G127" s="489">
        <f t="shared" si="12"/>
        <v>0</v>
      </c>
    </row>
    <row r="128" spans="1:7" ht="15.75" customHeight="1" thickBot="1">
      <c r="A128" s="481">
        <v>94</v>
      </c>
      <c r="B128" s="481">
        <v>446.0004</v>
      </c>
      <c r="C128" s="480" t="s">
        <v>1904</v>
      </c>
      <c r="D128" s="481" t="s">
        <v>1717</v>
      </c>
      <c r="E128" s="488">
        <v>8</v>
      </c>
      <c r="F128" s="890"/>
      <c r="G128" s="489">
        <f t="shared" si="12"/>
        <v>0</v>
      </c>
    </row>
    <row r="129" spans="1:7" ht="15.75" customHeight="1" thickBot="1">
      <c r="A129" s="521"/>
      <c r="B129" s="521"/>
      <c r="C129" s="522" t="s">
        <v>1821</v>
      </c>
      <c r="D129" s="523"/>
      <c r="E129" s="524"/>
      <c r="F129" s="413"/>
      <c r="G129" s="414">
        <f>SUM(G125:G128)</f>
        <v>0</v>
      </c>
    </row>
    <row r="130" spans="1:7" ht="15.75" customHeight="1" thickBot="1">
      <c r="A130" s="525"/>
      <c r="B130" s="525"/>
      <c r="C130" s="526"/>
      <c r="D130" s="527"/>
      <c r="E130" s="528"/>
      <c r="F130" s="529"/>
      <c r="G130" s="530"/>
    </row>
    <row r="131" spans="1:7" ht="15.75" customHeight="1" thickBot="1">
      <c r="A131" s="517"/>
      <c r="B131" s="517">
        <v>446</v>
      </c>
      <c r="C131" s="518" t="s">
        <v>1905</v>
      </c>
      <c r="D131" s="496"/>
      <c r="E131" s="497"/>
      <c r="F131" s="519"/>
      <c r="G131" s="520"/>
    </row>
    <row r="132" spans="1:7" ht="15.75" customHeight="1" thickBot="1">
      <c r="A132" s="481">
        <v>95</v>
      </c>
      <c r="B132" s="481">
        <v>446.0005</v>
      </c>
      <c r="C132" s="480" t="s">
        <v>1906</v>
      </c>
      <c r="D132" s="481" t="s">
        <v>445</v>
      </c>
      <c r="E132" s="488">
        <v>40</v>
      </c>
      <c r="F132" s="890"/>
      <c r="G132" s="489">
        <f>E132*F132</f>
        <v>0</v>
      </c>
    </row>
    <row r="133" spans="1:7" ht="15.75" customHeight="1" thickBot="1">
      <c r="A133" s="481">
        <v>96</v>
      </c>
      <c r="B133" s="481">
        <v>446.0006</v>
      </c>
      <c r="C133" s="480" t="s">
        <v>1907</v>
      </c>
      <c r="D133" s="481" t="s">
        <v>1717</v>
      </c>
      <c r="E133" s="488">
        <v>8</v>
      </c>
      <c r="F133" s="890"/>
      <c r="G133" s="489">
        <f>E133*F133</f>
        <v>0</v>
      </c>
    </row>
    <row r="134" spans="1:7" ht="15.75" customHeight="1" thickBot="1">
      <c r="A134" s="481">
        <v>97</v>
      </c>
      <c r="B134" s="481">
        <v>446.0007</v>
      </c>
      <c r="C134" s="480" t="s">
        <v>1908</v>
      </c>
      <c r="D134" s="481" t="s">
        <v>1717</v>
      </c>
      <c r="E134" s="488">
        <v>51</v>
      </c>
      <c r="F134" s="890"/>
      <c r="G134" s="489">
        <f aca="true" t="shared" si="13" ref="G134">E134*F134</f>
        <v>0</v>
      </c>
    </row>
    <row r="135" spans="1:7" ht="15.75" customHeight="1" thickBot="1">
      <c r="A135" s="517"/>
      <c r="B135" s="517"/>
      <c r="C135" s="522" t="s">
        <v>1821</v>
      </c>
      <c r="D135" s="523"/>
      <c r="E135" s="524"/>
      <c r="F135" s="413"/>
      <c r="G135" s="414">
        <f>SUM(G132:G134)</f>
        <v>0</v>
      </c>
    </row>
    <row r="136" spans="1:7" ht="15.75" customHeight="1" thickBot="1">
      <c r="A136" s="525"/>
      <c r="B136" s="525"/>
      <c r="C136" s="526"/>
      <c r="D136" s="531"/>
      <c r="E136" s="528"/>
      <c r="F136" s="529"/>
      <c r="G136" s="530"/>
    </row>
    <row r="137" spans="1:7" ht="30.75" customHeight="1" thickBot="1">
      <c r="A137" s="444"/>
      <c r="B137" s="444"/>
      <c r="C137" s="446" t="s">
        <v>1801</v>
      </c>
      <c r="D137" s="447"/>
      <c r="E137" s="448"/>
      <c r="F137" s="449"/>
      <c r="G137" s="450">
        <f>G13</f>
        <v>0</v>
      </c>
    </row>
  </sheetData>
  <sheetProtection algorithmName="SHA-512" hashValue="ERdMAHvCGFN+rbq8wJEwTPIY9+922OUeIt2Nx1AieGHx+neCy2Z6Ny4gEbiIR7awirYthkIk1REr3zTuLITRaA==" saltValue="EhteVLr6ShGYpBVuTHCcjQ==" spinCount="100000" sheet="1" objects="1" scenarios="1"/>
  <mergeCells count="3">
    <mergeCell ref="C1:D1"/>
    <mergeCell ref="C2:F2"/>
    <mergeCell ref="D3:F3"/>
  </mergeCells>
  <printOptions horizontalCentered="1"/>
  <pageMargins left="0.3937007874015748" right="0.3937007874015748" top="0.5905511811023623" bottom="0.71" header="0.5118110236220472" footer="0.51"/>
  <pageSetup horizontalDpi="300" verticalDpi="300" orientation="portrait" paperSize="9" scale="75" r:id="rId2"/>
  <headerFooter alignWithMargins="0">
    <oddFooter>&amp;CStrana &amp;P z &amp;N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25A52-1071-49DB-95C3-809D323B7697}">
  <dimension ref="A1:S149"/>
  <sheetViews>
    <sheetView workbookViewId="0" topLeftCell="A1">
      <selection activeCell="L31" sqref="L31"/>
    </sheetView>
  </sheetViews>
  <sheetFormatPr defaultColWidth="9.140625" defaultRowHeight="12"/>
  <cols>
    <col min="1" max="1" width="9.140625" style="532" customWidth="1"/>
    <col min="2" max="2" width="9.140625" style="533" customWidth="1"/>
    <col min="3" max="3" width="58.00390625" style="539" customWidth="1"/>
    <col min="4" max="4" width="7.421875" style="539" customWidth="1"/>
    <col min="5" max="5" width="15.8515625" style="539" customWidth="1"/>
    <col min="6" max="6" width="12.7109375" style="539" customWidth="1"/>
    <col min="7" max="7" width="11.28125" style="539" customWidth="1"/>
    <col min="8" max="8" width="13.140625" style="539" customWidth="1"/>
    <col min="9" max="9" width="0.9921875" style="539" customWidth="1"/>
    <col min="10" max="12" width="12.421875" style="686" customWidth="1"/>
    <col min="13" max="14" width="13.8515625" style="539" hidden="1" customWidth="1"/>
    <col min="15" max="15" width="8.00390625" style="539" hidden="1" customWidth="1"/>
    <col min="16" max="16" width="11.28125" style="532" bestFit="1" customWidth="1"/>
    <col min="17" max="17" width="12.00390625" style="532" bestFit="1" customWidth="1"/>
    <col min="18" max="16384" width="9.140625" style="532" customWidth="1"/>
  </cols>
  <sheetData>
    <row r="1" spans="3:13" ht="20.1" customHeight="1" thickBot="1">
      <c r="C1" s="534" t="s">
        <v>1909</v>
      </c>
      <c r="D1" s="535"/>
      <c r="E1" s="535"/>
      <c r="F1" s="536">
        <v>19</v>
      </c>
      <c r="G1" s="537"/>
      <c r="H1" s="538"/>
      <c r="J1" s="540"/>
      <c r="K1" s="541"/>
      <c r="L1" s="542"/>
      <c r="M1" s="543"/>
    </row>
    <row r="2" spans="3:13" ht="17.4" customHeight="1" thickBot="1">
      <c r="C2" s="544" t="s">
        <v>1910</v>
      </c>
      <c r="D2" s="545"/>
      <c r="E2" s="545"/>
      <c r="F2" s="545"/>
      <c r="G2" s="545"/>
      <c r="H2" s="546"/>
      <c r="J2" s="547"/>
      <c r="K2" s="548"/>
      <c r="L2" s="549"/>
      <c r="M2" s="543"/>
    </row>
    <row r="3" spans="3:13" ht="17.25" customHeight="1" thickBot="1">
      <c r="C3" s="550" t="s">
        <v>1911</v>
      </c>
      <c r="D3" s="551"/>
      <c r="E3" s="551"/>
      <c r="F3" s="551"/>
      <c r="G3" s="551"/>
      <c r="H3" s="552"/>
      <c r="J3" s="553"/>
      <c r="K3" s="553"/>
      <c r="L3" s="554"/>
      <c r="M3" s="543"/>
    </row>
    <row r="4" spans="3:12" ht="16.5" customHeight="1" thickTop="1">
      <c r="C4" s="555" t="s">
        <v>1912</v>
      </c>
      <c r="D4" s="556"/>
      <c r="E4" s="556"/>
      <c r="F4" s="556"/>
      <c r="G4" s="556"/>
      <c r="H4" s="557"/>
      <c r="I4" s="532"/>
      <c r="J4" s="547"/>
      <c r="K4" s="558"/>
      <c r="L4" s="554"/>
    </row>
    <row r="5" spans="3:12" ht="13.8" customHeight="1">
      <c r="C5" s="559" t="s">
        <v>1913</v>
      </c>
      <c r="D5" s="560" t="s">
        <v>1914</v>
      </c>
      <c r="E5" s="561">
        <f>F13</f>
        <v>0</v>
      </c>
      <c r="F5" s="562" t="s">
        <v>1489</v>
      </c>
      <c r="H5" s="563"/>
      <c r="J5" s="564"/>
      <c r="K5" s="548"/>
      <c r="L5" s="565"/>
    </row>
    <row r="6" spans="3:12" ht="15.3" customHeight="1">
      <c r="C6" s="566" t="s">
        <v>1915</v>
      </c>
      <c r="D6" s="567">
        <v>0.03</v>
      </c>
      <c r="E6" s="568">
        <f>ROUND(E5*(D6/1),0)</f>
        <v>0</v>
      </c>
      <c r="F6" s="569" t="s">
        <v>1489</v>
      </c>
      <c r="H6" s="563"/>
      <c r="J6" s="564"/>
      <c r="K6" s="548"/>
      <c r="L6" s="565"/>
    </row>
    <row r="7" spans="3:12" ht="15.3" customHeight="1">
      <c r="C7" s="559" t="s">
        <v>1916</v>
      </c>
      <c r="D7" s="570"/>
      <c r="E7" s="571">
        <f>H13</f>
        <v>0</v>
      </c>
      <c r="F7" s="562" t="s">
        <v>1489</v>
      </c>
      <c r="H7" s="563"/>
      <c r="J7" s="547"/>
      <c r="K7" s="572"/>
      <c r="L7" s="573"/>
    </row>
    <row r="8" spans="3:12" ht="15.9" customHeight="1">
      <c r="C8" s="566" t="s">
        <v>1917</v>
      </c>
      <c r="D8" s="567">
        <v>0.06</v>
      </c>
      <c r="E8" s="568">
        <f>ROUND(E7*(D8/1),0)</f>
        <v>0</v>
      </c>
      <c r="F8" s="569" t="s">
        <v>1489</v>
      </c>
      <c r="H8" s="563"/>
      <c r="J8" s="564"/>
      <c r="K8" s="548"/>
      <c r="L8" s="565"/>
    </row>
    <row r="9" spans="3:12" ht="15.9" customHeight="1">
      <c r="C9" s="574" t="s">
        <v>1918</v>
      </c>
      <c r="D9" s="575">
        <v>150</v>
      </c>
      <c r="E9" s="576">
        <f>D9*H9</f>
        <v>0</v>
      </c>
      <c r="F9" s="577" t="s">
        <v>1489</v>
      </c>
      <c r="G9" s="578" t="s">
        <v>1919</v>
      </c>
      <c r="H9" s="892"/>
      <c r="J9" s="547"/>
      <c r="K9" s="572"/>
      <c r="L9" s="579"/>
    </row>
    <row r="10" spans="3:12" ht="15.9" customHeight="1" thickBot="1">
      <c r="C10" s="580" t="s">
        <v>1920</v>
      </c>
      <c r="D10" s="581">
        <v>0</v>
      </c>
      <c r="E10" s="582">
        <v>0</v>
      </c>
      <c r="F10" s="583" t="s">
        <v>1489</v>
      </c>
      <c r="H10" s="563" t="s">
        <v>1914</v>
      </c>
      <c r="J10" s="584"/>
      <c r="K10" s="572"/>
      <c r="L10" s="585"/>
    </row>
    <row r="11" spans="3:17" ht="19.8" customHeight="1" thickTop="1">
      <c r="C11" s="586" t="s">
        <v>1921</v>
      </c>
      <c r="D11" s="587" t="s">
        <v>1922</v>
      </c>
      <c r="E11" s="588">
        <f>SUM(E5:E10)</f>
        <v>0</v>
      </c>
      <c r="F11" s="589" t="s">
        <v>1489</v>
      </c>
      <c r="G11" s="590"/>
      <c r="H11" s="591"/>
      <c r="J11" s="558"/>
      <c r="K11" s="572"/>
      <c r="L11" s="585"/>
      <c r="Q11" s="592"/>
    </row>
    <row r="12" spans="3:12" ht="3.3" customHeight="1">
      <c r="C12" s="593"/>
      <c r="D12" s="594"/>
      <c r="E12" s="594"/>
      <c r="F12" s="594"/>
      <c r="G12" s="594"/>
      <c r="H12" s="595"/>
      <c r="J12" s="596"/>
      <c r="K12" s="597"/>
      <c r="L12" s="598"/>
    </row>
    <row r="13" spans="3:12" ht="3.9" customHeight="1" hidden="1">
      <c r="C13" s="599" t="s">
        <v>1923</v>
      </c>
      <c r="D13" s="600"/>
      <c r="E13" s="596"/>
      <c r="F13" s="601">
        <f>SUM(F17:F788)</f>
        <v>0</v>
      </c>
      <c r="G13" s="601"/>
      <c r="H13" s="602">
        <f>SUM(H17:H788)</f>
        <v>0</v>
      </c>
      <c r="I13" s="601">
        <f>SUM(I17:I788)</f>
        <v>0</v>
      </c>
      <c r="J13" s="601"/>
      <c r="K13" s="601"/>
      <c r="L13" s="601"/>
    </row>
    <row r="14" spans="3:17" ht="12">
      <c r="C14" s="603" t="s">
        <v>1924</v>
      </c>
      <c r="D14" s="604" t="s">
        <v>128</v>
      </c>
      <c r="E14" s="605" t="s">
        <v>1925</v>
      </c>
      <c r="F14" s="605"/>
      <c r="G14" s="606" t="s">
        <v>1926</v>
      </c>
      <c r="H14" s="607"/>
      <c r="J14" s="608"/>
      <c r="K14" s="609"/>
      <c r="L14" s="609"/>
      <c r="P14" s="610"/>
      <c r="Q14" s="610"/>
    </row>
    <row r="15" spans="1:17" ht="14.25" customHeight="1">
      <c r="A15" s="532" t="s">
        <v>1927</v>
      </c>
      <c r="B15" s="533" t="s">
        <v>1702</v>
      </c>
      <c r="C15" s="603"/>
      <c r="D15" s="611" t="s">
        <v>1928</v>
      </c>
      <c r="E15" s="612" t="s">
        <v>1929</v>
      </c>
      <c r="F15" s="613" t="s">
        <v>1821</v>
      </c>
      <c r="G15" s="612" t="s">
        <v>1929</v>
      </c>
      <c r="H15" s="614" t="s">
        <v>1821</v>
      </c>
      <c r="J15" s="615"/>
      <c r="K15" s="608"/>
      <c r="L15" s="615"/>
      <c r="P15" s="610"/>
      <c r="Q15" s="610"/>
    </row>
    <row r="16" spans="3:12" ht="3.3" customHeight="1" thickBot="1">
      <c r="C16" s="616"/>
      <c r="D16" s="617"/>
      <c r="E16" s="618"/>
      <c r="F16" s="618"/>
      <c r="G16" s="618"/>
      <c r="H16" s="619"/>
      <c r="I16" s="620"/>
      <c r="J16" s="621"/>
      <c r="K16" s="621"/>
      <c r="L16" s="621"/>
    </row>
    <row r="17" spans="1:19" s="634" customFormat="1" ht="19.05" customHeight="1">
      <c r="A17" s="622">
        <v>1</v>
      </c>
      <c r="B17" s="533" t="s">
        <v>1930</v>
      </c>
      <c r="C17" s="623" t="s">
        <v>1931</v>
      </c>
      <c r="D17" s="624">
        <v>1</v>
      </c>
      <c r="E17" s="893"/>
      <c r="F17" s="626">
        <f aca="true" t="shared" si="0" ref="F17:F26">D17*E17</f>
        <v>0</v>
      </c>
      <c r="G17" s="896"/>
      <c r="H17" s="628">
        <f aca="true" t="shared" si="1" ref="H17:H26">D17*G17</f>
        <v>0</v>
      </c>
      <c r="I17" s="629"/>
      <c r="J17" s="592"/>
      <c r="K17" s="592"/>
      <c r="L17" s="592"/>
      <c r="M17" s="630"/>
      <c r="N17" s="630"/>
      <c r="O17" s="630"/>
      <c r="P17" s="631"/>
      <c r="Q17" s="631"/>
      <c r="R17" s="632"/>
      <c r="S17" s="633"/>
    </row>
    <row r="18" spans="1:19" s="644" customFormat="1" ht="15" customHeight="1">
      <c r="A18" s="635">
        <v>2</v>
      </c>
      <c r="B18" s="636" t="s">
        <v>1932</v>
      </c>
      <c r="C18" s="637" t="s">
        <v>1933</v>
      </c>
      <c r="D18" s="638">
        <v>5</v>
      </c>
      <c r="E18" s="894"/>
      <c r="F18" s="639">
        <f t="shared" si="0"/>
        <v>0</v>
      </c>
      <c r="G18" s="897"/>
      <c r="H18" s="640">
        <f t="shared" si="1"/>
        <v>0</v>
      </c>
      <c r="I18" s="641"/>
      <c r="J18" s="641"/>
      <c r="K18" s="641"/>
      <c r="L18" s="641"/>
      <c r="M18" s="642"/>
      <c r="N18" s="642"/>
      <c r="O18" s="642"/>
      <c r="P18" s="641"/>
      <c r="Q18" s="641"/>
      <c r="R18" s="643"/>
      <c r="S18" s="638"/>
    </row>
    <row r="19" spans="1:19" s="644" customFormat="1" ht="15" customHeight="1">
      <c r="A19" s="635">
        <v>3</v>
      </c>
      <c r="B19" s="533" t="s">
        <v>1934</v>
      </c>
      <c r="C19" s="637" t="s">
        <v>1935</v>
      </c>
      <c r="D19" s="638">
        <v>2</v>
      </c>
      <c r="E19" s="894"/>
      <c r="F19" s="645">
        <f t="shared" si="0"/>
        <v>0</v>
      </c>
      <c r="G19" s="897"/>
      <c r="H19" s="646">
        <f t="shared" si="1"/>
        <v>0</v>
      </c>
      <c r="I19" s="641"/>
      <c r="J19" s="641"/>
      <c r="K19" s="641"/>
      <c r="L19" s="641"/>
      <c r="M19" s="642"/>
      <c r="N19" s="642"/>
      <c r="O19" s="642"/>
      <c r="P19" s="641"/>
      <c r="Q19" s="641"/>
      <c r="R19" s="643"/>
      <c r="S19" s="638"/>
    </row>
    <row r="20" spans="1:19" s="644" customFormat="1" ht="15" customHeight="1">
      <c r="A20" s="635">
        <v>4</v>
      </c>
      <c r="B20" s="636" t="s">
        <v>1936</v>
      </c>
      <c r="C20" s="637" t="s">
        <v>1937</v>
      </c>
      <c r="D20" s="638">
        <v>5</v>
      </c>
      <c r="E20" s="894"/>
      <c r="F20" s="645">
        <f t="shared" si="0"/>
        <v>0</v>
      </c>
      <c r="G20" s="897"/>
      <c r="H20" s="646">
        <f t="shared" si="1"/>
        <v>0</v>
      </c>
      <c r="I20" s="641"/>
      <c r="J20" s="641"/>
      <c r="K20" s="641"/>
      <c r="L20" s="641"/>
      <c r="M20" s="642"/>
      <c r="N20" s="642"/>
      <c r="O20" s="642"/>
      <c r="P20" s="641"/>
      <c r="Q20" s="641"/>
      <c r="R20" s="643"/>
      <c r="S20" s="638"/>
    </row>
    <row r="21" spans="1:19" ht="15" customHeight="1">
      <c r="A21" s="635">
        <v>5</v>
      </c>
      <c r="B21" s="533" t="s">
        <v>1938</v>
      </c>
      <c r="C21" s="647" t="s">
        <v>1939</v>
      </c>
      <c r="D21" s="648">
        <v>220</v>
      </c>
      <c r="E21" s="895"/>
      <c r="F21" s="650">
        <f t="shared" si="0"/>
        <v>0</v>
      </c>
      <c r="G21" s="898"/>
      <c r="H21" s="652">
        <f t="shared" si="1"/>
        <v>0</v>
      </c>
      <c r="I21" s="653"/>
      <c r="J21" s="653"/>
      <c r="K21" s="653"/>
      <c r="L21" s="653"/>
      <c r="M21" s="654"/>
      <c r="N21" s="654"/>
      <c r="O21" s="654"/>
      <c r="P21" s="653"/>
      <c r="Q21" s="653"/>
      <c r="R21" s="655"/>
      <c r="S21" s="656"/>
    </row>
    <row r="22" spans="1:19" ht="15" customHeight="1">
      <c r="A22" s="635">
        <v>6</v>
      </c>
      <c r="B22" s="636" t="s">
        <v>1940</v>
      </c>
      <c r="C22" s="657" t="s">
        <v>1941</v>
      </c>
      <c r="D22" s="633">
        <v>60</v>
      </c>
      <c r="E22" s="895"/>
      <c r="F22" s="650">
        <f t="shared" si="0"/>
        <v>0</v>
      </c>
      <c r="G22" s="898"/>
      <c r="H22" s="652">
        <f t="shared" si="1"/>
        <v>0</v>
      </c>
      <c r="I22" s="653"/>
      <c r="J22" s="653"/>
      <c r="K22" s="653"/>
      <c r="L22" s="653"/>
      <c r="M22" s="654"/>
      <c r="N22" s="654"/>
      <c r="O22" s="654"/>
      <c r="P22" s="653"/>
      <c r="Q22" s="653"/>
      <c r="R22" s="655"/>
      <c r="S22" s="656"/>
    </row>
    <row r="23" spans="1:19" ht="15" customHeight="1">
      <c r="A23" s="622">
        <v>7</v>
      </c>
      <c r="B23" s="533" t="s">
        <v>1942</v>
      </c>
      <c r="C23" s="647" t="s">
        <v>1943</v>
      </c>
      <c r="D23" s="633">
        <v>35</v>
      </c>
      <c r="E23" s="649">
        <v>0</v>
      </c>
      <c r="F23" s="650">
        <f t="shared" si="0"/>
        <v>0</v>
      </c>
      <c r="G23" s="898"/>
      <c r="H23" s="652">
        <f t="shared" si="1"/>
        <v>0</v>
      </c>
      <c r="I23" s="653"/>
      <c r="J23" s="653"/>
      <c r="K23" s="653"/>
      <c r="L23" s="653"/>
      <c r="M23" s="654"/>
      <c r="N23" s="654"/>
      <c r="O23" s="654"/>
      <c r="P23" s="653"/>
      <c r="Q23" s="653"/>
      <c r="R23" s="655"/>
      <c r="S23" s="656"/>
    </row>
    <row r="24" spans="1:19" ht="15" customHeight="1">
      <c r="A24" s="635">
        <v>8</v>
      </c>
      <c r="B24" s="636" t="s">
        <v>1944</v>
      </c>
      <c r="C24" s="647" t="s">
        <v>1945</v>
      </c>
      <c r="D24" s="633">
        <v>3</v>
      </c>
      <c r="E24" s="649">
        <f>0*(L3+1)</f>
        <v>0</v>
      </c>
      <c r="F24" s="650">
        <f t="shared" si="0"/>
        <v>0</v>
      </c>
      <c r="G24" s="898"/>
      <c r="H24" s="652">
        <f t="shared" si="1"/>
        <v>0</v>
      </c>
      <c r="I24" s="658"/>
      <c r="J24" s="653"/>
      <c r="K24" s="658"/>
      <c r="L24" s="653"/>
      <c r="M24" s="659"/>
      <c r="N24" s="659"/>
      <c r="O24" s="659"/>
      <c r="P24" s="653"/>
      <c r="Q24" s="653"/>
      <c r="R24" s="656"/>
      <c r="S24" s="656"/>
    </row>
    <row r="25" spans="1:19" ht="15" customHeight="1">
      <c r="A25" s="635">
        <v>9</v>
      </c>
      <c r="B25" s="533" t="s">
        <v>1946</v>
      </c>
      <c r="C25" s="647" t="s">
        <v>1947</v>
      </c>
      <c r="D25" s="633">
        <v>16</v>
      </c>
      <c r="E25" s="649">
        <f>0*(L3+1)</f>
        <v>0</v>
      </c>
      <c r="F25" s="650">
        <f t="shared" si="0"/>
        <v>0</v>
      </c>
      <c r="G25" s="898"/>
      <c r="H25" s="652">
        <f t="shared" si="1"/>
        <v>0</v>
      </c>
      <c r="I25" s="658"/>
      <c r="J25" s="658"/>
      <c r="K25" s="658"/>
      <c r="L25" s="658"/>
      <c r="M25" s="659"/>
      <c r="N25" s="659"/>
      <c r="O25" s="659"/>
      <c r="P25" s="653"/>
      <c r="Q25" s="653"/>
      <c r="R25" s="656"/>
      <c r="S25" s="656"/>
    </row>
    <row r="26" spans="1:19" ht="15" customHeight="1">
      <c r="A26" s="635">
        <v>10</v>
      </c>
      <c r="B26" s="636" t="s">
        <v>1948</v>
      </c>
      <c r="C26" s="647" t="s">
        <v>1949</v>
      </c>
      <c r="D26" s="633">
        <v>8</v>
      </c>
      <c r="E26" s="649">
        <v>0</v>
      </c>
      <c r="F26" s="650">
        <f t="shared" si="0"/>
        <v>0</v>
      </c>
      <c r="G26" s="898"/>
      <c r="H26" s="652">
        <f t="shared" si="1"/>
        <v>0</v>
      </c>
      <c r="I26" s="658"/>
      <c r="J26" s="658"/>
      <c r="K26" s="658"/>
      <c r="L26" s="658"/>
      <c r="M26" s="659"/>
      <c r="N26" s="659"/>
      <c r="O26" s="659"/>
      <c r="P26" s="653"/>
      <c r="Q26" s="653"/>
      <c r="R26" s="656"/>
      <c r="S26" s="656"/>
    </row>
    <row r="27" spans="1:19" ht="15" customHeight="1">
      <c r="A27" s="635"/>
      <c r="C27" s="647"/>
      <c r="D27" s="633"/>
      <c r="E27" s="649"/>
      <c r="F27" s="650"/>
      <c r="G27" s="651"/>
      <c r="H27" s="652"/>
      <c r="I27" s="658"/>
      <c r="J27" s="658"/>
      <c r="K27" s="658"/>
      <c r="L27" s="658"/>
      <c r="M27" s="659"/>
      <c r="N27" s="659"/>
      <c r="O27" s="659"/>
      <c r="P27" s="653"/>
      <c r="Q27" s="653"/>
      <c r="R27" s="656"/>
      <c r="S27" s="656"/>
    </row>
    <row r="28" spans="1:19" ht="15" customHeight="1">
      <c r="A28" s="635"/>
      <c r="B28" s="636"/>
      <c r="C28" s="660"/>
      <c r="D28" s="633"/>
      <c r="E28" s="649"/>
      <c r="F28" s="650"/>
      <c r="G28" s="651"/>
      <c r="H28" s="652"/>
      <c r="I28" s="658"/>
      <c r="J28" s="658"/>
      <c r="K28" s="658"/>
      <c r="L28" s="658"/>
      <c r="M28" s="659"/>
      <c r="N28" s="659"/>
      <c r="O28" s="659"/>
      <c r="P28" s="653"/>
      <c r="Q28" s="653"/>
      <c r="R28" s="656"/>
      <c r="S28" s="656"/>
    </row>
    <row r="29" spans="1:19" ht="15" customHeight="1">
      <c r="A29" s="622"/>
      <c r="C29" s="660"/>
      <c r="D29" s="633"/>
      <c r="E29" s="649"/>
      <c r="F29" s="650"/>
      <c r="G29" s="651"/>
      <c r="H29" s="652"/>
      <c r="I29" s="658"/>
      <c r="J29" s="661"/>
      <c r="K29" s="661"/>
      <c r="L29" s="661"/>
      <c r="M29" s="659"/>
      <c r="N29" s="659"/>
      <c r="O29" s="659"/>
      <c r="P29" s="653"/>
      <c r="Q29" s="653"/>
      <c r="R29" s="656"/>
      <c r="S29" s="656"/>
    </row>
    <row r="30" spans="1:19" ht="15" customHeight="1">
      <c r="A30" s="635"/>
      <c r="B30" s="636"/>
      <c r="C30" s="660"/>
      <c r="D30" s="633"/>
      <c r="E30" s="649"/>
      <c r="F30" s="650"/>
      <c r="G30" s="651"/>
      <c r="H30" s="652"/>
      <c r="I30" s="658"/>
      <c r="J30" s="661"/>
      <c r="K30" s="661"/>
      <c r="L30" s="661"/>
      <c r="M30" s="659"/>
      <c r="N30" s="659"/>
      <c r="O30" s="659"/>
      <c r="P30" s="653"/>
      <c r="Q30" s="653"/>
      <c r="R30" s="656"/>
      <c r="S30" s="656"/>
    </row>
    <row r="31" spans="1:19" ht="15" customHeight="1">
      <c r="A31" s="635"/>
      <c r="C31" s="660"/>
      <c r="D31" s="633"/>
      <c r="E31" s="649"/>
      <c r="F31" s="650"/>
      <c r="G31" s="651"/>
      <c r="H31" s="652"/>
      <c r="I31" s="658"/>
      <c r="J31" s="661"/>
      <c r="K31" s="661"/>
      <c r="L31" s="661"/>
      <c r="M31" s="659"/>
      <c r="N31" s="659"/>
      <c r="O31" s="659"/>
      <c r="P31" s="653"/>
      <c r="Q31" s="653"/>
      <c r="R31" s="656"/>
      <c r="S31" s="656"/>
    </row>
    <row r="32" spans="1:19" ht="15" customHeight="1">
      <c r="A32" s="635"/>
      <c r="B32" s="636"/>
      <c r="C32" s="660"/>
      <c r="D32" s="633"/>
      <c r="E32" s="649"/>
      <c r="F32" s="650"/>
      <c r="G32" s="651"/>
      <c r="H32" s="652"/>
      <c r="I32" s="658"/>
      <c r="J32" s="661"/>
      <c r="K32" s="661"/>
      <c r="L32" s="661"/>
      <c r="M32" s="659"/>
      <c r="N32" s="659"/>
      <c r="O32" s="659"/>
      <c r="P32" s="653"/>
      <c r="Q32" s="653"/>
      <c r="R32" s="656"/>
      <c r="S32" s="656"/>
    </row>
    <row r="33" spans="1:19" ht="15" customHeight="1">
      <c r="A33" s="635"/>
      <c r="C33" s="660"/>
      <c r="D33" s="633"/>
      <c r="E33" s="649"/>
      <c r="F33" s="650"/>
      <c r="G33" s="651"/>
      <c r="H33" s="652"/>
      <c r="I33" s="658"/>
      <c r="J33" s="661"/>
      <c r="K33" s="661"/>
      <c r="L33" s="661"/>
      <c r="M33" s="659"/>
      <c r="N33" s="659"/>
      <c r="O33" s="659"/>
      <c r="P33" s="653"/>
      <c r="Q33" s="653"/>
      <c r="R33" s="656"/>
      <c r="S33" s="656"/>
    </row>
    <row r="34" spans="1:19" ht="15" customHeight="1">
      <c r="A34" s="635"/>
      <c r="B34" s="636"/>
      <c r="C34" s="660"/>
      <c r="D34" s="633"/>
      <c r="E34" s="649"/>
      <c r="F34" s="650"/>
      <c r="G34" s="651"/>
      <c r="H34" s="652"/>
      <c r="I34" s="658"/>
      <c r="J34" s="661"/>
      <c r="K34" s="661"/>
      <c r="L34" s="661"/>
      <c r="M34" s="659"/>
      <c r="N34" s="659"/>
      <c r="O34" s="659"/>
      <c r="P34" s="656"/>
      <c r="Q34" s="656"/>
      <c r="R34" s="656"/>
      <c r="S34" s="656"/>
    </row>
    <row r="35" spans="3:19" ht="15" customHeight="1">
      <c r="C35" s="660"/>
      <c r="D35" s="633"/>
      <c r="E35" s="649"/>
      <c r="F35" s="650"/>
      <c r="G35" s="651"/>
      <c r="H35" s="652"/>
      <c r="I35" s="658"/>
      <c r="J35" s="661"/>
      <c r="K35" s="661"/>
      <c r="L35" s="661"/>
      <c r="M35" s="659"/>
      <c r="N35" s="659"/>
      <c r="O35" s="659"/>
      <c r="P35" s="656"/>
      <c r="Q35" s="656"/>
      <c r="R35" s="656"/>
      <c r="S35" s="656"/>
    </row>
    <row r="36" spans="3:19" ht="15" customHeight="1">
      <c r="C36" s="660"/>
      <c r="D36" s="633"/>
      <c r="E36" s="649"/>
      <c r="F36" s="650"/>
      <c r="G36" s="651"/>
      <c r="H36" s="652"/>
      <c r="I36" s="658"/>
      <c r="J36" s="661"/>
      <c r="K36" s="661"/>
      <c r="L36" s="661"/>
      <c r="M36" s="659"/>
      <c r="N36" s="659"/>
      <c r="O36" s="659"/>
      <c r="P36" s="656"/>
      <c r="Q36" s="656"/>
      <c r="R36" s="656"/>
      <c r="S36" s="656"/>
    </row>
    <row r="37" spans="3:19" ht="15" customHeight="1">
      <c r="C37" s="660"/>
      <c r="D37" s="633"/>
      <c r="E37" s="649"/>
      <c r="F37" s="650"/>
      <c r="G37" s="651"/>
      <c r="H37" s="652"/>
      <c r="I37" s="658"/>
      <c r="J37" s="661"/>
      <c r="K37" s="661"/>
      <c r="L37" s="661"/>
      <c r="M37" s="659"/>
      <c r="N37" s="659"/>
      <c r="O37" s="659"/>
      <c r="P37" s="656"/>
      <c r="Q37" s="656"/>
      <c r="R37" s="656"/>
      <c r="S37" s="656"/>
    </row>
    <row r="38" spans="3:19" ht="15" customHeight="1">
      <c r="C38" s="660"/>
      <c r="D38" s="633"/>
      <c r="E38" s="649"/>
      <c r="F38" s="650"/>
      <c r="G38" s="651"/>
      <c r="H38" s="652"/>
      <c r="I38" s="658"/>
      <c r="J38" s="661"/>
      <c r="K38" s="661"/>
      <c r="L38" s="661"/>
      <c r="M38" s="659"/>
      <c r="N38" s="659"/>
      <c r="O38" s="659"/>
      <c r="P38" s="656"/>
      <c r="Q38" s="656"/>
      <c r="R38" s="656"/>
      <c r="S38" s="656"/>
    </row>
    <row r="39" spans="3:12" ht="15" customHeight="1">
      <c r="C39" s="647"/>
      <c r="D39" s="624"/>
      <c r="E39" s="625"/>
      <c r="F39" s="626"/>
      <c r="G39" s="627"/>
      <c r="H39" s="628"/>
      <c r="I39" s="662"/>
      <c r="J39" s="663"/>
      <c r="K39" s="663"/>
      <c r="L39" s="663"/>
    </row>
    <row r="40" spans="3:12" ht="15" customHeight="1">
      <c r="C40" s="647"/>
      <c r="D40" s="624"/>
      <c r="E40" s="625"/>
      <c r="F40" s="626"/>
      <c r="G40" s="627"/>
      <c r="H40" s="628"/>
      <c r="I40" s="662"/>
      <c r="J40" s="663"/>
      <c r="K40" s="663"/>
      <c r="L40" s="663"/>
    </row>
    <row r="41" spans="3:12" ht="15" customHeight="1">
      <c r="C41" s="647"/>
      <c r="D41" s="624"/>
      <c r="E41" s="625"/>
      <c r="F41" s="626"/>
      <c r="G41" s="627"/>
      <c r="H41" s="628"/>
      <c r="I41" s="662"/>
      <c r="J41" s="663"/>
      <c r="K41" s="663"/>
      <c r="L41" s="663"/>
    </row>
    <row r="42" spans="3:12" ht="15" customHeight="1">
      <c r="C42" s="647"/>
      <c r="D42" s="624"/>
      <c r="E42" s="625"/>
      <c r="F42" s="626"/>
      <c r="G42" s="627"/>
      <c r="H42" s="628"/>
      <c r="I42" s="662"/>
      <c r="J42" s="663"/>
      <c r="K42" s="663"/>
      <c r="L42" s="663"/>
    </row>
    <row r="43" spans="3:12" ht="15" customHeight="1">
      <c r="C43" s="647"/>
      <c r="D43" s="624"/>
      <c r="E43" s="625"/>
      <c r="F43" s="626"/>
      <c r="G43" s="627"/>
      <c r="H43" s="628"/>
      <c r="I43" s="662"/>
      <c r="J43" s="663"/>
      <c r="K43" s="663"/>
      <c r="L43" s="663"/>
    </row>
    <row r="44" spans="3:12" ht="15" customHeight="1">
      <c r="C44" s="647"/>
      <c r="D44" s="624"/>
      <c r="E44" s="625"/>
      <c r="F44" s="626"/>
      <c r="G44" s="627"/>
      <c r="H44" s="628"/>
      <c r="I44" s="662"/>
      <c r="J44" s="663"/>
      <c r="K44" s="663"/>
      <c r="L44" s="663"/>
    </row>
    <row r="45" spans="3:12" ht="15" customHeight="1">
      <c r="C45" s="647"/>
      <c r="D45" s="624"/>
      <c r="E45" s="625"/>
      <c r="F45" s="626"/>
      <c r="G45" s="627"/>
      <c r="H45" s="628"/>
      <c r="I45" s="662"/>
      <c r="J45" s="663"/>
      <c r="K45" s="663"/>
      <c r="L45" s="663"/>
    </row>
    <row r="46" spans="3:17" ht="15" customHeight="1">
      <c r="C46" s="664"/>
      <c r="D46" s="665"/>
      <c r="E46" s="666"/>
      <c r="F46" s="667"/>
      <c r="G46" s="668"/>
      <c r="H46" s="669"/>
      <c r="I46" s="592"/>
      <c r="J46" s="592"/>
      <c r="K46" s="592"/>
      <c r="L46" s="592"/>
      <c r="M46" s="670"/>
      <c r="N46" s="670"/>
      <c r="O46" s="670"/>
      <c r="P46" s="592"/>
      <c r="Q46" s="592"/>
    </row>
    <row r="47" spans="3:12" ht="15" customHeight="1">
      <c r="C47" s="647"/>
      <c r="D47" s="671"/>
      <c r="E47" s="672"/>
      <c r="F47" s="626"/>
      <c r="G47" s="672"/>
      <c r="H47" s="628"/>
      <c r="I47" s="672"/>
      <c r="J47" s="663"/>
      <c r="K47" s="663"/>
      <c r="L47" s="663"/>
    </row>
    <row r="48" spans="3:12" ht="15" customHeight="1">
      <c r="C48" s="623"/>
      <c r="D48" s="671"/>
      <c r="E48" s="672"/>
      <c r="F48" s="626"/>
      <c r="G48" s="672"/>
      <c r="H48" s="628"/>
      <c r="I48" s="662"/>
      <c r="J48" s="663"/>
      <c r="K48" s="663"/>
      <c r="L48" s="663"/>
    </row>
    <row r="49" spans="2:12" s="539" customFormat="1" ht="15" customHeight="1">
      <c r="B49" s="533"/>
      <c r="C49" s="673"/>
      <c r="D49" s="674"/>
      <c r="E49" s="675"/>
      <c r="F49" s="676"/>
      <c r="G49" s="675"/>
      <c r="H49" s="677"/>
      <c r="I49" s="662"/>
      <c r="J49" s="663"/>
      <c r="K49" s="663"/>
      <c r="L49" s="663"/>
    </row>
    <row r="50" spans="2:12" s="539" customFormat="1" ht="12">
      <c r="B50" s="533"/>
      <c r="C50" s="678"/>
      <c r="D50" s="671"/>
      <c r="E50" s="679"/>
      <c r="F50" s="680"/>
      <c r="G50" s="679"/>
      <c r="H50" s="681"/>
      <c r="I50" s="662"/>
      <c r="J50" s="663"/>
      <c r="K50" s="663"/>
      <c r="L50" s="663"/>
    </row>
    <row r="51" spans="2:12" s="539" customFormat="1" ht="12">
      <c r="B51" s="533"/>
      <c r="C51" s="647"/>
      <c r="D51" s="671"/>
      <c r="E51" s="672"/>
      <c r="F51" s="626"/>
      <c r="G51" s="672"/>
      <c r="H51" s="628"/>
      <c r="I51" s="662"/>
      <c r="J51" s="663"/>
      <c r="K51" s="663"/>
      <c r="L51" s="663"/>
    </row>
    <row r="52" spans="2:12" s="539" customFormat="1" ht="12">
      <c r="B52" s="533"/>
      <c r="C52" s="647"/>
      <c r="D52" s="671"/>
      <c r="E52" s="672"/>
      <c r="F52" s="626"/>
      <c r="G52" s="672"/>
      <c r="H52" s="628"/>
      <c r="I52" s="662"/>
      <c r="J52" s="663"/>
      <c r="K52" s="663"/>
      <c r="L52" s="663"/>
    </row>
    <row r="53" spans="2:12" s="539" customFormat="1" ht="12">
      <c r="B53" s="533"/>
      <c r="C53" s="647"/>
      <c r="D53" s="671"/>
      <c r="E53" s="672"/>
      <c r="F53" s="626"/>
      <c r="G53" s="672"/>
      <c r="H53" s="628"/>
      <c r="I53" s="662"/>
      <c r="J53" s="663"/>
      <c r="K53" s="663"/>
      <c r="L53" s="663"/>
    </row>
    <row r="54" spans="2:12" s="539" customFormat="1" ht="12">
      <c r="B54" s="533"/>
      <c r="C54" s="647"/>
      <c r="D54" s="671"/>
      <c r="E54" s="672"/>
      <c r="F54" s="626"/>
      <c r="G54" s="672"/>
      <c r="H54" s="628"/>
      <c r="I54" s="662"/>
      <c r="J54" s="663"/>
      <c r="K54" s="663"/>
      <c r="L54" s="663"/>
    </row>
    <row r="55" spans="2:12" s="539" customFormat="1" ht="12">
      <c r="B55" s="533"/>
      <c r="C55" s="647"/>
      <c r="D55" s="671"/>
      <c r="E55" s="672"/>
      <c r="F55" s="626"/>
      <c r="G55" s="672"/>
      <c r="H55" s="628"/>
      <c r="I55" s="662"/>
      <c r="J55" s="663"/>
      <c r="K55" s="663"/>
      <c r="L55" s="663"/>
    </row>
    <row r="56" spans="2:12" s="539" customFormat="1" ht="12">
      <c r="B56" s="533"/>
      <c r="C56" s="647"/>
      <c r="D56" s="671"/>
      <c r="E56" s="672"/>
      <c r="F56" s="626"/>
      <c r="G56" s="672"/>
      <c r="H56" s="628"/>
      <c r="I56" s="662"/>
      <c r="J56" s="663"/>
      <c r="K56" s="663"/>
      <c r="L56" s="663"/>
    </row>
    <row r="57" spans="2:12" s="539" customFormat="1" ht="12">
      <c r="B57" s="533"/>
      <c r="C57" s="647"/>
      <c r="D57" s="671"/>
      <c r="E57" s="672"/>
      <c r="F57" s="626"/>
      <c r="G57" s="672"/>
      <c r="H57" s="628"/>
      <c r="I57" s="662"/>
      <c r="J57" s="663"/>
      <c r="K57" s="663"/>
      <c r="L57" s="663"/>
    </row>
    <row r="58" spans="2:12" s="539" customFormat="1" ht="12">
      <c r="B58" s="533"/>
      <c r="C58" s="647"/>
      <c r="D58" s="671"/>
      <c r="E58" s="672"/>
      <c r="F58" s="626"/>
      <c r="G58" s="672"/>
      <c r="H58" s="628"/>
      <c r="I58" s="662"/>
      <c r="J58" s="663"/>
      <c r="K58" s="663"/>
      <c r="L58" s="663"/>
    </row>
    <row r="59" spans="2:12" s="539" customFormat="1" ht="12">
      <c r="B59" s="533"/>
      <c r="C59" s="647"/>
      <c r="D59" s="682"/>
      <c r="E59" s="672"/>
      <c r="F59" s="672"/>
      <c r="G59" s="672"/>
      <c r="H59" s="672"/>
      <c r="I59" s="662"/>
      <c r="J59" s="663"/>
      <c r="K59" s="663"/>
      <c r="L59" s="663"/>
    </row>
    <row r="60" spans="2:12" s="539" customFormat="1" ht="12">
      <c r="B60" s="533"/>
      <c r="C60" s="647"/>
      <c r="D60" s="682"/>
      <c r="E60" s="672"/>
      <c r="F60" s="672"/>
      <c r="G60" s="672"/>
      <c r="H60" s="672"/>
      <c r="I60" s="662"/>
      <c r="J60" s="663"/>
      <c r="K60" s="663"/>
      <c r="L60" s="663"/>
    </row>
    <row r="61" spans="2:12" s="539" customFormat="1" ht="12">
      <c r="B61" s="533"/>
      <c r="C61" s="647"/>
      <c r="D61" s="682"/>
      <c r="E61" s="672"/>
      <c r="F61" s="672"/>
      <c r="G61" s="672"/>
      <c r="H61" s="672"/>
      <c r="I61" s="662"/>
      <c r="J61" s="663"/>
      <c r="K61" s="663"/>
      <c r="L61" s="663"/>
    </row>
    <row r="62" spans="2:12" s="539" customFormat="1" ht="12">
      <c r="B62" s="533"/>
      <c r="C62" s="647"/>
      <c r="D62" s="682"/>
      <c r="E62" s="672"/>
      <c r="F62" s="672"/>
      <c r="G62" s="672"/>
      <c r="H62" s="672"/>
      <c r="I62" s="662"/>
      <c r="J62" s="663"/>
      <c r="K62" s="663"/>
      <c r="L62" s="663"/>
    </row>
    <row r="63" spans="2:12" s="539" customFormat="1" ht="12">
      <c r="B63" s="533"/>
      <c r="C63" s="647"/>
      <c r="D63" s="682"/>
      <c r="E63" s="672"/>
      <c r="F63" s="672"/>
      <c r="G63" s="672"/>
      <c r="H63" s="672"/>
      <c r="I63" s="662"/>
      <c r="J63" s="663"/>
      <c r="K63" s="663"/>
      <c r="L63" s="663"/>
    </row>
    <row r="64" spans="2:12" s="539" customFormat="1" ht="12">
      <c r="B64" s="533"/>
      <c r="C64" s="647"/>
      <c r="D64" s="682"/>
      <c r="E64" s="672"/>
      <c r="F64" s="672"/>
      <c r="G64" s="672"/>
      <c r="H64" s="672"/>
      <c r="I64" s="662"/>
      <c r="J64" s="663"/>
      <c r="K64" s="663"/>
      <c r="L64" s="663"/>
    </row>
    <row r="65" spans="2:12" s="539" customFormat="1" ht="12">
      <c r="B65" s="533"/>
      <c r="C65" s="647"/>
      <c r="D65" s="682"/>
      <c r="E65" s="672"/>
      <c r="F65" s="672"/>
      <c r="G65" s="672"/>
      <c r="H65" s="672"/>
      <c r="I65" s="662"/>
      <c r="J65" s="663"/>
      <c r="K65" s="663"/>
      <c r="L65" s="663"/>
    </row>
    <row r="66" spans="2:12" s="539" customFormat="1" ht="12">
      <c r="B66" s="533"/>
      <c r="C66" s="647"/>
      <c r="D66" s="682"/>
      <c r="E66" s="672"/>
      <c r="F66" s="672"/>
      <c r="G66" s="672"/>
      <c r="H66" s="672"/>
      <c r="I66" s="662"/>
      <c r="J66" s="663"/>
      <c r="K66" s="663"/>
      <c r="L66" s="663"/>
    </row>
    <row r="67" spans="2:12" s="539" customFormat="1" ht="12">
      <c r="B67" s="533"/>
      <c r="C67" s="647"/>
      <c r="D67" s="682"/>
      <c r="E67" s="672"/>
      <c r="F67" s="672"/>
      <c r="G67" s="672"/>
      <c r="H67" s="672"/>
      <c r="I67" s="662"/>
      <c r="J67" s="663"/>
      <c r="K67" s="663"/>
      <c r="L67" s="663"/>
    </row>
    <row r="68" spans="2:12" s="539" customFormat="1" ht="12">
      <c r="B68" s="533"/>
      <c r="C68" s="647"/>
      <c r="D68" s="682"/>
      <c r="E68" s="672"/>
      <c r="F68" s="672"/>
      <c r="G68" s="672"/>
      <c r="H68" s="672"/>
      <c r="I68" s="662"/>
      <c r="J68" s="663"/>
      <c r="K68" s="663"/>
      <c r="L68" s="663"/>
    </row>
    <row r="69" spans="2:12" s="539" customFormat="1" ht="12">
      <c r="B69" s="533"/>
      <c r="C69" s="647"/>
      <c r="D69" s="682"/>
      <c r="E69" s="672"/>
      <c r="F69" s="672"/>
      <c r="G69" s="672"/>
      <c r="H69" s="672"/>
      <c r="I69" s="662"/>
      <c r="J69" s="663"/>
      <c r="K69" s="663"/>
      <c r="L69" s="663"/>
    </row>
    <row r="70" spans="2:12" s="539" customFormat="1" ht="12">
      <c r="B70" s="533"/>
      <c r="C70" s="647"/>
      <c r="D70" s="682"/>
      <c r="E70" s="672"/>
      <c r="F70" s="672"/>
      <c r="G70" s="672"/>
      <c r="H70" s="672"/>
      <c r="I70" s="662"/>
      <c r="J70" s="663"/>
      <c r="K70" s="663"/>
      <c r="L70" s="663"/>
    </row>
    <row r="71" spans="2:12" s="539" customFormat="1" ht="12">
      <c r="B71" s="533"/>
      <c r="C71" s="647"/>
      <c r="D71" s="682"/>
      <c r="E71" s="672"/>
      <c r="F71" s="672"/>
      <c r="G71" s="672"/>
      <c r="H71" s="672"/>
      <c r="I71" s="662"/>
      <c r="J71" s="663"/>
      <c r="K71" s="663"/>
      <c r="L71" s="663"/>
    </row>
    <row r="72" spans="2:12" s="539" customFormat="1" ht="12">
      <c r="B72" s="533"/>
      <c r="C72" s="647"/>
      <c r="D72" s="682"/>
      <c r="E72" s="672"/>
      <c r="F72" s="672"/>
      <c r="G72" s="672"/>
      <c r="H72" s="672"/>
      <c r="I72" s="662"/>
      <c r="J72" s="663"/>
      <c r="K72" s="663"/>
      <c r="L72" s="663"/>
    </row>
    <row r="73" spans="2:12" s="539" customFormat="1" ht="12">
      <c r="B73" s="533"/>
      <c r="C73" s="647"/>
      <c r="D73" s="682"/>
      <c r="E73" s="672"/>
      <c r="F73" s="672"/>
      <c r="G73" s="672"/>
      <c r="H73" s="672"/>
      <c r="I73" s="662"/>
      <c r="J73" s="663"/>
      <c r="K73" s="663"/>
      <c r="L73" s="663"/>
    </row>
    <row r="74" spans="2:12" s="539" customFormat="1" ht="12">
      <c r="B74" s="533"/>
      <c r="C74" s="647"/>
      <c r="D74" s="682"/>
      <c r="E74" s="672"/>
      <c r="F74" s="672"/>
      <c r="G74" s="672"/>
      <c r="H74" s="672"/>
      <c r="I74" s="662"/>
      <c r="J74" s="663"/>
      <c r="K74" s="663"/>
      <c r="L74" s="663"/>
    </row>
    <row r="75" spans="2:12" s="539" customFormat="1" ht="12">
      <c r="B75" s="533"/>
      <c r="C75" s="647"/>
      <c r="D75" s="682"/>
      <c r="E75" s="672"/>
      <c r="F75" s="672"/>
      <c r="G75" s="672"/>
      <c r="H75" s="672"/>
      <c r="I75" s="662"/>
      <c r="J75" s="663"/>
      <c r="K75" s="663"/>
      <c r="L75" s="663"/>
    </row>
    <row r="76" spans="2:12" s="539" customFormat="1" ht="12">
      <c r="B76" s="533"/>
      <c r="C76" s="683"/>
      <c r="D76" s="683"/>
      <c r="E76" s="662"/>
      <c r="F76" s="662"/>
      <c r="G76" s="662"/>
      <c r="H76" s="662"/>
      <c r="I76" s="662"/>
      <c r="J76" s="663"/>
      <c r="K76" s="663"/>
      <c r="L76" s="663"/>
    </row>
    <row r="77" spans="2:12" s="539" customFormat="1" ht="12">
      <c r="B77" s="533"/>
      <c r="C77" s="683"/>
      <c r="D77" s="683"/>
      <c r="E77" s="662"/>
      <c r="F77" s="662"/>
      <c r="G77" s="662"/>
      <c r="H77" s="662"/>
      <c r="I77" s="662"/>
      <c r="J77" s="663"/>
      <c r="K77" s="663"/>
      <c r="L77" s="663"/>
    </row>
    <row r="78" spans="2:12" s="539" customFormat="1" ht="12">
      <c r="B78" s="533"/>
      <c r="C78" s="683"/>
      <c r="D78" s="683"/>
      <c r="E78" s="662"/>
      <c r="F78" s="662"/>
      <c r="G78" s="662"/>
      <c r="H78" s="662"/>
      <c r="I78" s="662"/>
      <c r="J78" s="663"/>
      <c r="K78" s="663"/>
      <c r="L78" s="663"/>
    </row>
    <row r="79" spans="2:12" s="539" customFormat="1" ht="12">
      <c r="B79" s="533"/>
      <c r="C79" s="683"/>
      <c r="D79" s="683"/>
      <c r="E79" s="662"/>
      <c r="F79" s="662"/>
      <c r="G79" s="662"/>
      <c r="H79" s="662"/>
      <c r="I79" s="662"/>
      <c r="J79" s="663"/>
      <c r="K79" s="663"/>
      <c r="L79" s="663"/>
    </row>
    <row r="80" spans="2:12" s="539" customFormat="1" ht="12">
      <c r="B80" s="533"/>
      <c r="C80" s="683"/>
      <c r="D80" s="683"/>
      <c r="E80" s="662"/>
      <c r="F80" s="662"/>
      <c r="G80" s="662"/>
      <c r="H80" s="662"/>
      <c r="I80" s="662"/>
      <c r="J80" s="663"/>
      <c r="K80" s="663"/>
      <c r="L80" s="663"/>
    </row>
    <row r="81" spans="2:12" s="539" customFormat="1" ht="12">
      <c r="B81" s="533"/>
      <c r="C81" s="683"/>
      <c r="D81" s="683"/>
      <c r="E81" s="662"/>
      <c r="F81" s="662"/>
      <c r="G81" s="662"/>
      <c r="H81" s="662"/>
      <c r="I81" s="662"/>
      <c r="J81" s="663"/>
      <c r="K81" s="663"/>
      <c r="L81" s="663"/>
    </row>
    <row r="82" spans="2:12" s="539" customFormat="1" ht="12">
      <c r="B82" s="533"/>
      <c r="C82" s="683"/>
      <c r="D82" s="683"/>
      <c r="E82" s="662"/>
      <c r="F82" s="662"/>
      <c r="G82" s="662"/>
      <c r="H82" s="662"/>
      <c r="I82" s="662"/>
      <c r="J82" s="663"/>
      <c r="K82" s="663"/>
      <c r="L82" s="663"/>
    </row>
    <row r="83" spans="2:12" s="539" customFormat="1" ht="12">
      <c r="B83" s="533"/>
      <c r="C83" s="683"/>
      <c r="D83" s="683"/>
      <c r="E83" s="662"/>
      <c r="F83" s="662"/>
      <c r="G83" s="662"/>
      <c r="H83" s="662"/>
      <c r="I83" s="662"/>
      <c r="J83" s="663"/>
      <c r="K83" s="663"/>
      <c r="L83" s="663"/>
    </row>
    <row r="84" spans="2:12" s="539" customFormat="1" ht="12">
      <c r="B84" s="533"/>
      <c r="C84" s="683"/>
      <c r="D84" s="683"/>
      <c r="E84" s="662"/>
      <c r="F84" s="662"/>
      <c r="G84" s="662"/>
      <c r="H84" s="662"/>
      <c r="I84" s="662"/>
      <c r="J84" s="663"/>
      <c r="K84" s="663"/>
      <c r="L84" s="663"/>
    </row>
    <row r="85" spans="2:12" s="539" customFormat="1" ht="12">
      <c r="B85" s="533"/>
      <c r="C85" s="683"/>
      <c r="D85" s="683"/>
      <c r="E85" s="662"/>
      <c r="F85" s="662"/>
      <c r="G85" s="662"/>
      <c r="H85" s="662"/>
      <c r="I85" s="662"/>
      <c r="J85" s="663"/>
      <c r="K85" s="663"/>
      <c r="L85" s="663"/>
    </row>
    <row r="86" spans="2:12" s="539" customFormat="1" ht="12">
      <c r="B86" s="533"/>
      <c r="C86" s="683"/>
      <c r="D86" s="683"/>
      <c r="E86" s="662"/>
      <c r="F86" s="662"/>
      <c r="G86" s="662"/>
      <c r="H86" s="662"/>
      <c r="I86" s="662"/>
      <c r="J86" s="663"/>
      <c r="K86" s="663"/>
      <c r="L86" s="663"/>
    </row>
    <row r="87" spans="2:12" s="539" customFormat="1" ht="12">
      <c r="B87" s="533"/>
      <c r="C87" s="683"/>
      <c r="D87" s="683"/>
      <c r="E87" s="662"/>
      <c r="F87" s="662"/>
      <c r="G87" s="662"/>
      <c r="H87" s="662"/>
      <c r="I87" s="662"/>
      <c r="J87" s="663"/>
      <c r="K87" s="663"/>
      <c r="L87" s="663"/>
    </row>
    <row r="88" spans="2:12" s="539" customFormat="1" ht="12">
      <c r="B88" s="533"/>
      <c r="C88" s="683"/>
      <c r="D88" s="683"/>
      <c r="E88" s="662"/>
      <c r="F88" s="662"/>
      <c r="G88" s="662"/>
      <c r="H88" s="662"/>
      <c r="I88" s="662"/>
      <c r="J88" s="663"/>
      <c r="K88" s="663"/>
      <c r="L88" s="663"/>
    </row>
    <row r="89" spans="2:12" s="539" customFormat="1" ht="12">
      <c r="B89" s="533"/>
      <c r="C89" s="683"/>
      <c r="D89" s="683"/>
      <c r="E89" s="662"/>
      <c r="F89" s="662"/>
      <c r="G89" s="662"/>
      <c r="H89" s="662"/>
      <c r="I89" s="662"/>
      <c r="J89" s="663"/>
      <c r="K89" s="663"/>
      <c r="L89" s="663"/>
    </row>
    <row r="90" spans="2:12" s="539" customFormat="1" ht="12">
      <c r="B90" s="533"/>
      <c r="C90" s="683"/>
      <c r="D90" s="683"/>
      <c r="E90" s="662"/>
      <c r="F90" s="662"/>
      <c r="G90" s="662"/>
      <c r="H90" s="662"/>
      <c r="I90" s="662"/>
      <c r="J90" s="663"/>
      <c r="K90" s="663"/>
      <c r="L90" s="663"/>
    </row>
    <row r="91" spans="2:12" s="539" customFormat="1" ht="12">
      <c r="B91" s="533"/>
      <c r="C91" s="683"/>
      <c r="D91" s="683"/>
      <c r="E91" s="662"/>
      <c r="F91" s="662"/>
      <c r="G91" s="662"/>
      <c r="H91" s="662"/>
      <c r="I91" s="662"/>
      <c r="J91" s="663"/>
      <c r="K91" s="663"/>
      <c r="L91" s="663"/>
    </row>
    <row r="92" spans="2:12" s="539" customFormat="1" ht="12">
      <c r="B92" s="533"/>
      <c r="E92" s="684"/>
      <c r="F92" s="684"/>
      <c r="G92" s="684"/>
      <c r="H92" s="684"/>
      <c r="I92" s="684"/>
      <c r="J92" s="685"/>
      <c r="K92" s="685"/>
      <c r="L92" s="685"/>
    </row>
    <row r="93" spans="2:12" s="539" customFormat="1" ht="12">
      <c r="B93" s="533"/>
      <c r="E93" s="684"/>
      <c r="F93" s="684"/>
      <c r="G93" s="684"/>
      <c r="H93" s="684"/>
      <c r="I93" s="684"/>
      <c r="J93" s="685"/>
      <c r="K93" s="685"/>
      <c r="L93" s="685"/>
    </row>
    <row r="94" spans="2:12" s="539" customFormat="1" ht="12">
      <c r="B94" s="533"/>
      <c r="E94" s="684"/>
      <c r="F94" s="684"/>
      <c r="G94" s="684"/>
      <c r="H94" s="684"/>
      <c r="I94" s="684"/>
      <c r="J94" s="685"/>
      <c r="K94" s="685"/>
      <c r="L94" s="685"/>
    </row>
    <row r="95" spans="2:12" s="539" customFormat="1" ht="12">
      <c r="B95" s="533"/>
      <c r="E95" s="684"/>
      <c r="F95" s="684"/>
      <c r="G95" s="684"/>
      <c r="H95" s="684"/>
      <c r="I95" s="684"/>
      <c r="J95" s="685"/>
      <c r="K95" s="685"/>
      <c r="L95" s="685"/>
    </row>
    <row r="96" spans="2:12" s="539" customFormat="1" ht="12">
      <c r="B96" s="533"/>
      <c r="E96" s="684"/>
      <c r="F96" s="684"/>
      <c r="G96" s="684"/>
      <c r="H96" s="684"/>
      <c r="I96" s="684"/>
      <c r="J96" s="685"/>
      <c r="K96" s="685"/>
      <c r="L96" s="685"/>
    </row>
    <row r="97" spans="2:12" s="539" customFormat="1" ht="12">
      <c r="B97" s="533"/>
      <c r="E97" s="684"/>
      <c r="F97" s="684"/>
      <c r="G97" s="684"/>
      <c r="H97" s="684"/>
      <c r="I97" s="684"/>
      <c r="J97" s="685"/>
      <c r="K97" s="685"/>
      <c r="L97" s="685"/>
    </row>
    <row r="98" spans="2:12" s="539" customFormat="1" ht="12">
      <c r="B98" s="533"/>
      <c r="E98" s="684"/>
      <c r="F98" s="684"/>
      <c r="G98" s="684"/>
      <c r="H98" s="684"/>
      <c r="I98" s="684"/>
      <c r="J98" s="685"/>
      <c r="K98" s="685"/>
      <c r="L98" s="685"/>
    </row>
    <row r="99" spans="2:12" s="539" customFormat="1" ht="12">
      <c r="B99" s="533"/>
      <c r="E99" s="684"/>
      <c r="F99" s="684"/>
      <c r="G99" s="684"/>
      <c r="H99" s="684"/>
      <c r="I99" s="684"/>
      <c r="J99" s="685"/>
      <c r="K99" s="685"/>
      <c r="L99" s="685"/>
    </row>
    <row r="100" spans="2:12" s="539" customFormat="1" ht="12">
      <c r="B100" s="533"/>
      <c r="E100" s="684"/>
      <c r="F100" s="684"/>
      <c r="G100" s="684"/>
      <c r="H100" s="684"/>
      <c r="I100" s="684"/>
      <c r="J100" s="685"/>
      <c r="K100" s="685"/>
      <c r="L100" s="685"/>
    </row>
    <row r="101" spans="2:12" s="539" customFormat="1" ht="12">
      <c r="B101" s="533"/>
      <c r="E101" s="684"/>
      <c r="F101" s="684"/>
      <c r="G101" s="684"/>
      <c r="H101" s="684"/>
      <c r="I101" s="684"/>
      <c r="J101" s="685"/>
      <c r="K101" s="685"/>
      <c r="L101" s="685"/>
    </row>
    <row r="102" spans="2:12" s="539" customFormat="1" ht="12">
      <c r="B102" s="533"/>
      <c r="E102" s="684"/>
      <c r="F102" s="684"/>
      <c r="G102" s="684"/>
      <c r="H102" s="684"/>
      <c r="I102" s="684"/>
      <c r="J102" s="685"/>
      <c r="K102" s="685"/>
      <c r="L102" s="685"/>
    </row>
    <row r="103" spans="2:12" s="539" customFormat="1" ht="12">
      <c r="B103" s="533"/>
      <c r="E103" s="684"/>
      <c r="F103" s="684"/>
      <c r="G103" s="684"/>
      <c r="H103" s="684"/>
      <c r="I103" s="684"/>
      <c r="J103" s="685"/>
      <c r="K103" s="685"/>
      <c r="L103" s="685"/>
    </row>
    <row r="104" spans="2:12" s="539" customFormat="1" ht="12">
      <c r="B104" s="533"/>
      <c r="E104" s="684"/>
      <c r="F104" s="684"/>
      <c r="G104" s="684"/>
      <c r="H104" s="684"/>
      <c r="I104" s="684"/>
      <c r="J104" s="685"/>
      <c r="K104" s="685"/>
      <c r="L104" s="685"/>
    </row>
    <row r="105" spans="2:12" s="539" customFormat="1" ht="12">
      <c r="B105" s="533"/>
      <c r="E105" s="684"/>
      <c r="F105" s="684"/>
      <c r="G105" s="684"/>
      <c r="H105" s="684"/>
      <c r="I105" s="684"/>
      <c r="J105" s="685"/>
      <c r="K105" s="685"/>
      <c r="L105" s="685"/>
    </row>
    <row r="106" spans="2:12" s="539" customFormat="1" ht="12">
      <c r="B106" s="533"/>
      <c r="E106" s="684"/>
      <c r="F106" s="684"/>
      <c r="G106" s="684"/>
      <c r="H106" s="684"/>
      <c r="I106" s="684"/>
      <c r="J106" s="685"/>
      <c r="K106" s="685"/>
      <c r="L106" s="685"/>
    </row>
    <row r="107" spans="2:12" s="539" customFormat="1" ht="12">
      <c r="B107" s="533"/>
      <c r="E107" s="684"/>
      <c r="F107" s="684"/>
      <c r="G107" s="684"/>
      <c r="H107" s="684"/>
      <c r="I107" s="684"/>
      <c r="J107" s="685"/>
      <c r="K107" s="685"/>
      <c r="L107" s="685"/>
    </row>
    <row r="108" spans="2:12" s="539" customFormat="1" ht="12">
      <c r="B108" s="533"/>
      <c r="E108" s="684"/>
      <c r="F108" s="684"/>
      <c r="G108" s="684"/>
      <c r="H108" s="684"/>
      <c r="I108" s="684"/>
      <c r="J108" s="685"/>
      <c r="K108" s="685"/>
      <c r="L108" s="685"/>
    </row>
    <row r="109" spans="2:12" s="539" customFormat="1" ht="12">
      <c r="B109" s="533"/>
      <c r="E109" s="684"/>
      <c r="F109" s="684"/>
      <c r="G109" s="684"/>
      <c r="H109" s="684"/>
      <c r="I109" s="684"/>
      <c r="J109" s="685"/>
      <c r="K109" s="685"/>
      <c r="L109" s="685"/>
    </row>
    <row r="110" spans="2:12" s="539" customFormat="1" ht="12">
      <c r="B110" s="533"/>
      <c r="E110" s="684"/>
      <c r="F110" s="684"/>
      <c r="G110" s="684"/>
      <c r="H110" s="684"/>
      <c r="I110" s="684"/>
      <c r="J110" s="685"/>
      <c r="K110" s="685"/>
      <c r="L110" s="685"/>
    </row>
    <row r="111" spans="2:12" s="539" customFormat="1" ht="12">
      <c r="B111" s="533"/>
      <c r="E111" s="684"/>
      <c r="F111" s="684"/>
      <c r="G111" s="684"/>
      <c r="H111" s="684"/>
      <c r="I111" s="684"/>
      <c r="J111" s="685"/>
      <c r="K111" s="685"/>
      <c r="L111" s="685"/>
    </row>
    <row r="112" spans="2:12" s="539" customFormat="1" ht="12">
      <c r="B112" s="533"/>
      <c r="E112" s="684"/>
      <c r="F112" s="684"/>
      <c r="G112" s="684"/>
      <c r="H112" s="684"/>
      <c r="I112" s="684"/>
      <c r="J112" s="685"/>
      <c r="K112" s="685"/>
      <c r="L112" s="685"/>
    </row>
    <row r="113" spans="2:12" s="539" customFormat="1" ht="12">
      <c r="B113" s="533"/>
      <c r="E113" s="684"/>
      <c r="F113" s="684"/>
      <c r="G113" s="684"/>
      <c r="H113" s="684"/>
      <c r="I113" s="684"/>
      <c r="J113" s="685"/>
      <c r="K113" s="685"/>
      <c r="L113" s="685"/>
    </row>
    <row r="114" spans="2:12" s="539" customFormat="1" ht="12">
      <c r="B114" s="533"/>
      <c r="E114" s="684"/>
      <c r="F114" s="684"/>
      <c r="G114" s="684"/>
      <c r="H114" s="684"/>
      <c r="I114" s="684"/>
      <c r="J114" s="685"/>
      <c r="K114" s="685"/>
      <c r="L114" s="685"/>
    </row>
    <row r="115" spans="2:12" s="539" customFormat="1" ht="12">
      <c r="B115" s="533"/>
      <c r="E115" s="684"/>
      <c r="F115" s="684"/>
      <c r="G115" s="684"/>
      <c r="H115" s="684"/>
      <c r="I115" s="684"/>
      <c r="J115" s="685"/>
      <c r="K115" s="685"/>
      <c r="L115" s="685"/>
    </row>
    <row r="116" spans="2:12" s="539" customFormat="1" ht="12">
      <c r="B116" s="533"/>
      <c r="E116" s="684"/>
      <c r="F116" s="684"/>
      <c r="G116" s="684"/>
      <c r="H116" s="684"/>
      <c r="I116" s="684"/>
      <c r="J116" s="685"/>
      <c r="K116" s="685"/>
      <c r="L116" s="685"/>
    </row>
    <row r="117" spans="2:12" s="539" customFormat="1" ht="12">
      <c r="B117" s="533"/>
      <c r="E117" s="684"/>
      <c r="F117" s="684"/>
      <c r="G117" s="684"/>
      <c r="H117" s="684"/>
      <c r="I117" s="684"/>
      <c r="J117" s="685"/>
      <c r="K117" s="685"/>
      <c r="L117" s="685"/>
    </row>
    <row r="118" spans="2:12" s="539" customFormat="1" ht="12">
      <c r="B118" s="533"/>
      <c r="E118" s="684"/>
      <c r="F118" s="684"/>
      <c r="G118" s="684"/>
      <c r="H118" s="684"/>
      <c r="I118" s="684"/>
      <c r="J118" s="685"/>
      <c r="K118" s="685"/>
      <c r="L118" s="685"/>
    </row>
    <row r="119" spans="2:12" s="539" customFormat="1" ht="12">
      <c r="B119" s="533"/>
      <c r="E119" s="684"/>
      <c r="F119" s="684"/>
      <c r="G119" s="684"/>
      <c r="H119" s="684"/>
      <c r="I119" s="684"/>
      <c r="J119" s="685"/>
      <c r="K119" s="685"/>
      <c r="L119" s="685"/>
    </row>
    <row r="120" spans="2:12" s="539" customFormat="1" ht="12">
      <c r="B120" s="533"/>
      <c r="E120" s="684"/>
      <c r="F120" s="684"/>
      <c r="G120" s="684"/>
      <c r="H120" s="684"/>
      <c r="I120" s="684"/>
      <c r="J120" s="685"/>
      <c r="K120" s="685"/>
      <c r="L120" s="685"/>
    </row>
    <row r="121" spans="2:12" s="539" customFormat="1" ht="12">
      <c r="B121" s="533"/>
      <c r="E121" s="684"/>
      <c r="F121" s="684"/>
      <c r="G121" s="684"/>
      <c r="H121" s="684"/>
      <c r="I121" s="684"/>
      <c r="J121" s="685"/>
      <c r="K121" s="685"/>
      <c r="L121" s="685"/>
    </row>
    <row r="122" spans="2:12" s="539" customFormat="1" ht="12">
      <c r="B122" s="533"/>
      <c r="E122" s="684"/>
      <c r="F122" s="684"/>
      <c r="G122" s="684"/>
      <c r="H122" s="684"/>
      <c r="I122" s="684"/>
      <c r="J122" s="685"/>
      <c r="K122" s="685"/>
      <c r="L122" s="685"/>
    </row>
    <row r="123" spans="2:12" s="539" customFormat="1" ht="12">
      <c r="B123" s="533"/>
      <c r="E123" s="684"/>
      <c r="F123" s="684"/>
      <c r="G123" s="684"/>
      <c r="H123" s="684"/>
      <c r="I123" s="684"/>
      <c r="J123" s="685"/>
      <c r="K123" s="685"/>
      <c r="L123" s="685"/>
    </row>
    <row r="124" spans="2:12" s="539" customFormat="1" ht="12">
      <c r="B124" s="533"/>
      <c r="E124" s="684"/>
      <c r="F124" s="684"/>
      <c r="G124" s="684"/>
      <c r="H124" s="684"/>
      <c r="I124" s="684"/>
      <c r="J124" s="685"/>
      <c r="K124" s="685"/>
      <c r="L124" s="685"/>
    </row>
    <row r="125" spans="2:12" s="539" customFormat="1" ht="12">
      <c r="B125" s="533"/>
      <c r="E125" s="684"/>
      <c r="F125" s="684"/>
      <c r="G125" s="684"/>
      <c r="H125" s="684"/>
      <c r="I125" s="684"/>
      <c r="J125" s="685"/>
      <c r="K125" s="685"/>
      <c r="L125" s="685"/>
    </row>
    <row r="126" spans="2:12" s="539" customFormat="1" ht="12">
      <c r="B126" s="533"/>
      <c r="E126" s="684"/>
      <c r="F126" s="684"/>
      <c r="G126" s="684"/>
      <c r="H126" s="684"/>
      <c r="I126" s="684"/>
      <c r="J126" s="685"/>
      <c r="K126" s="685"/>
      <c r="L126" s="685"/>
    </row>
    <row r="127" spans="2:12" s="539" customFormat="1" ht="12">
      <c r="B127" s="533"/>
      <c r="E127" s="684"/>
      <c r="F127" s="684"/>
      <c r="G127" s="684"/>
      <c r="H127" s="684"/>
      <c r="I127" s="684"/>
      <c r="J127" s="685"/>
      <c r="K127" s="685"/>
      <c r="L127" s="685"/>
    </row>
    <row r="128" spans="2:12" s="539" customFormat="1" ht="12">
      <c r="B128" s="533"/>
      <c r="E128" s="684"/>
      <c r="F128" s="684"/>
      <c r="G128" s="684"/>
      <c r="H128" s="684"/>
      <c r="I128" s="684"/>
      <c r="J128" s="685"/>
      <c r="K128" s="685"/>
      <c r="L128" s="685"/>
    </row>
    <row r="129" spans="2:12" s="539" customFormat="1" ht="12">
      <c r="B129" s="533"/>
      <c r="E129" s="684"/>
      <c r="F129" s="684"/>
      <c r="G129" s="684"/>
      <c r="H129" s="684"/>
      <c r="I129" s="684"/>
      <c r="J129" s="685"/>
      <c r="K129" s="685"/>
      <c r="L129" s="685"/>
    </row>
    <row r="130" spans="2:12" s="539" customFormat="1" ht="12">
      <c r="B130" s="533"/>
      <c r="E130" s="684"/>
      <c r="F130" s="684"/>
      <c r="G130" s="684"/>
      <c r="H130" s="684"/>
      <c r="I130" s="684"/>
      <c r="J130" s="685"/>
      <c r="K130" s="685"/>
      <c r="L130" s="685"/>
    </row>
    <row r="131" spans="2:12" s="539" customFormat="1" ht="12">
      <c r="B131" s="533"/>
      <c r="E131" s="684"/>
      <c r="F131" s="684"/>
      <c r="G131" s="684"/>
      <c r="H131" s="684"/>
      <c r="I131" s="684"/>
      <c r="J131" s="685"/>
      <c r="K131" s="685"/>
      <c r="L131" s="685"/>
    </row>
    <row r="132" spans="2:12" s="539" customFormat="1" ht="12">
      <c r="B132" s="533"/>
      <c r="E132" s="684"/>
      <c r="F132" s="684"/>
      <c r="G132" s="684"/>
      <c r="H132" s="684"/>
      <c r="I132" s="684"/>
      <c r="J132" s="685"/>
      <c r="K132" s="685"/>
      <c r="L132" s="685"/>
    </row>
    <row r="133" spans="2:12" s="539" customFormat="1" ht="12">
      <c r="B133" s="533"/>
      <c r="E133" s="684"/>
      <c r="F133" s="684"/>
      <c r="G133" s="684"/>
      <c r="H133" s="684"/>
      <c r="I133" s="684"/>
      <c r="J133" s="685"/>
      <c r="K133" s="685"/>
      <c r="L133" s="685"/>
    </row>
    <row r="134" spans="2:12" s="539" customFormat="1" ht="12">
      <c r="B134" s="533"/>
      <c r="E134" s="684"/>
      <c r="F134" s="684"/>
      <c r="G134" s="684"/>
      <c r="H134" s="684"/>
      <c r="I134" s="684"/>
      <c r="J134" s="685"/>
      <c r="K134" s="685"/>
      <c r="L134" s="685"/>
    </row>
    <row r="135" spans="2:12" s="539" customFormat="1" ht="12">
      <c r="B135" s="533"/>
      <c r="E135" s="684"/>
      <c r="F135" s="684"/>
      <c r="G135" s="684"/>
      <c r="H135" s="684"/>
      <c r="I135" s="684"/>
      <c r="J135" s="685"/>
      <c r="K135" s="685"/>
      <c r="L135" s="685"/>
    </row>
    <row r="136" spans="2:12" s="539" customFormat="1" ht="12">
      <c r="B136" s="533"/>
      <c r="E136" s="684"/>
      <c r="F136" s="684"/>
      <c r="G136" s="684"/>
      <c r="H136" s="684"/>
      <c r="I136" s="684"/>
      <c r="J136" s="685"/>
      <c r="K136" s="685"/>
      <c r="L136" s="685"/>
    </row>
    <row r="137" spans="2:12" s="539" customFormat="1" ht="12">
      <c r="B137" s="533"/>
      <c r="E137" s="684"/>
      <c r="F137" s="684"/>
      <c r="G137" s="684"/>
      <c r="H137" s="684"/>
      <c r="I137" s="684"/>
      <c r="J137" s="685"/>
      <c r="K137" s="685"/>
      <c r="L137" s="685"/>
    </row>
    <row r="138" spans="2:12" s="539" customFormat="1" ht="12">
      <c r="B138" s="533"/>
      <c r="E138" s="684"/>
      <c r="F138" s="684"/>
      <c r="G138" s="684"/>
      <c r="H138" s="684"/>
      <c r="I138" s="684"/>
      <c r="J138" s="685"/>
      <c r="K138" s="685"/>
      <c r="L138" s="685"/>
    </row>
    <row r="139" spans="2:12" s="539" customFormat="1" ht="12">
      <c r="B139" s="533"/>
      <c r="E139" s="684"/>
      <c r="F139" s="684"/>
      <c r="G139" s="684"/>
      <c r="H139" s="684"/>
      <c r="I139" s="684"/>
      <c r="J139" s="685"/>
      <c r="K139" s="685"/>
      <c r="L139" s="685"/>
    </row>
    <row r="140" spans="2:12" s="539" customFormat="1" ht="12">
      <c r="B140" s="533"/>
      <c r="E140" s="684"/>
      <c r="F140" s="684"/>
      <c r="G140" s="684"/>
      <c r="H140" s="684"/>
      <c r="I140" s="684"/>
      <c r="J140" s="685"/>
      <c r="K140" s="685"/>
      <c r="L140" s="685"/>
    </row>
    <row r="141" spans="2:12" s="539" customFormat="1" ht="12">
      <c r="B141" s="533"/>
      <c r="E141" s="684"/>
      <c r="F141" s="684"/>
      <c r="G141" s="684"/>
      <c r="H141" s="684"/>
      <c r="I141" s="684"/>
      <c r="J141" s="685"/>
      <c r="K141" s="685"/>
      <c r="L141" s="685"/>
    </row>
    <row r="142" spans="2:12" s="539" customFormat="1" ht="12">
      <c r="B142" s="533"/>
      <c r="E142" s="684"/>
      <c r="F142" s="684"/>
      <c r="G142" s="684"/>
      <c r="H142" s="684"/>
      <c r="I142" s="684"/>
      <c r="J142" s="685"/>
      <c r="K142" s="685"/>
      <c r="L142" s="685"/>
    </row>
    <row r="143" spans="2:12" s="539" customFormat="1" ht="12">
      <c r="B143" s="533"/>
      <c r="E143" s="684"/>
      <c r="F143" s="684"/>
      <c r="G143" s="684"/>
      <c r="H143" s="684"/>
      <c r="I143" s="684"/>
      <c r="J143" s="685"/>
      <c r="K143" s="685"/>
      <c r="L143" s="685"/>
    </row>
    <row r="144" spans="2:12" s="539" customFormat="1" ht="12">
      <c r="B144" s="533"/>
      <c r="E144" s="684"/>
      <c r="F144" s="684"/>
      <c r="G144" s="684"/>
      <c r="H144" s="684"/>
      <c r="I144" s="684"/>
      <c r="J144" s="685"/>
      <c r="K144" s="685"/>
      <c r="L144" s="685"/>
    </row>
    <row r="145" spans="2:12" s="539" customFormat="1" ht="12">
      <c r="B145" s="533"/>
      <c r="E145" s="684"/>
      <c r="F145" s="684"/>
      <c r="G145" s="684"/>
      <c r="H145" s="684"/>
      <c r="I145" s="684"/>
      <c r="J145" s="685"/>
      <c r="K145" s="685"/>
      <c r="L145" s="685"/>
    </row>
    <row r="146" spans="2:12" s="539" customFormat="1" ht="12">
      <c r="B146" s="533"/>
      <c r="E146" s="684"/>
      <c r="F146" s="684"/>
      <c r="G146" s="684"/>
      <c r="H146" s="684"/>
      <c r="I146" s="684"/>
      <c r="J146" s="685"/>
      <c r="K146" s="685"/>
      <c r="L146" s="685"/>
    </row>
    <row r="147" spans="2:12" s="539" customFormat="1" ht="12">
      <c r="B147" s="533"/>
      <c r="E147" s="684"/>
      <c r="F147" s="684"/>
      <c r="G147" s="684"/>
      <c r="H147" s="684"/>
      <c r="I147" s="684"/>
      <c r="J147" s="685"/>
      <c r="K147" s="685"/>
      <c r="L147" s="685"/>
    </row>
    <row r="148" spans="2:12" s="539" customFormat="1" ht="12">
      <c r="B148" s="533"/>
      <c r="E148" s="684"/>
      <c r="F148" s="684"/>
      <c r="G148" s="684"/>
      <c r="H148" s="684"/>
      <c r="I148" s="684"/>
      <c r="J148" s="685"/>
      <c r="K148" s="685"/>
      <c r="L148" s="685"/>
    </row>
    <row r="149" spans="2:12" s="539" customFormat="1" ht="12">
      <c r="B149" s="533"/>
      <c r="E149" s="684"/>
      <c r="F149" s="684"/>
      <c r="G149" s="684"/>
      <c r="H149" s="684"/>
      <c r="I149" s="684"/>
      <c r="J149" s="685"/>
      <c r="K149" s="685"/>
      <c r="L149" s="685"/>
    </row>
  </sheetData>
  <sheetProtection algorithmName="SHA-512" hashValue="q1J8TAWjoE/LCLL6tL+RxKZOcKfN2km92suDO5HfKT2A8xoxkkz1cMX8wKRHkY2I1fkUCTQlBXL2qIBKy0g5xw==" saltValue="lWieBgVOdW7DcNwrGli1uA==" spinCount="100000" sheet="1" objects="1" scenarios="1"/>
  <mergeCells count="9">
    <mergeCell ref="C1:E1"/>
    <mergeCell ref="C2:H2"/>
    <mergeCell ref="C3:H3"/>
    <mergeCell ref="J3:K3"/>
    <mergeCell ref="C4:H4"/>
    <mergeCell ref="C14:C15"/>
    <mergeCell ref="E14:F14"/>
    <mergeCell ref="G14:H14"/>
    <mergeCell ref="K14:L14"/>
  </mergeCells>
  <printOptions horizontalCentered="1"/>
  <pageMargins left="0.708325" right="0.3935138888888889" top="0.6296222222222222" bottom="0.708325" header="0.11805416666666664" footer="0.3541625"/>
  <pageSetup horizontalDpi="600" verticalDpi="600" orientation="portrait" paperSize="9" r:id="rId3"/>
  <headerFooter>
    <oddHeader>&amp;L&amp;I&amp;9T-SERVIS   Jiří Nešněra_x000D_549 41  ČERVENÝ KOSTELEC_x000D_Nerudova 1310&amp;R&amp;I&amp;9&amp;D</oddHeader>
    <oddFooter>&amp;L&amp;I&amp;9IČ:40132391_x000D_DIČ: CZ6402162118&amp;C&amp;I&amp;9tel.:491462122_x000D_     602323388&amp;R&amp;I&amp;9Strana č. &amp;P_x000D_t-servis@wo.cz</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1]!Zmiz_Klepnout">
                <anchor moveWithCells="1" sizeWithCells="1">
                  <from>
                    <xdr:col>7</xdr:col>
                    <xdr:colOff>563880</xdr:colOff>
                    <xdr:row>0</xdr:row>
                    <xdr:rowOff>22860</xdr:rowOff>
                  </from>
                  <to>
                    <xdr:col>7</xdr:col>
                    <xdr:colOff>769620</xdr:colOff>
                    <xdr:row>0</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Ondřej Gerhart</dc:creator>
  <cp:keywords/>
  <dc:description/>
  <cp:lastModifiedBy>Ondřej Gerhart</cp:lastModifiedBy>
  <dcterms:created xsi:type="dcterms:W3CDTF">2024-04-09T09:12:01Z</dcterms:created>
  <dcterms:modified xsi:type="dcterms:W3CDTF">2024-04-09T09:29:54Z</dcterms:modified>
  <cp:category/>
  <cp:version/>
  <cp:contentType/>
  <cp:contentStatus/>
</cp:coreProperties>
</file>