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4250"/>
  </bookViews>
  <sheets>
    <sheet name="Rekapitulace stavby" sheetId="1" r:id="rId1"/>
    <sheet name="03 - plocha kolem vily" sheetId="2" r:id="rId2"/>
  </sheets>
  <definedNames>
    <definedName name="_xlnm._FilterDatabase" localSheetId="1" hidden="1">'03 - plocha kolem vily'!$C$130:$K$229</definedName>
    <definedName name="_xlnm.Print_Titles" localSheetId="1">'03 - plocha kolem vily'!$130:$130</definedName>
    <definedName name="_xlnm.Print_Titles" localSheetId="0">'Rekapitulace stavby'!$92:$92</definedName>
    <definedName name="_xlnm.Print_Area" localSheetId="1">'03 - plocha kolem vily'!$C$4:$J$76,'03 - plocha kolem vily'!$C$118:$J$229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29" i="2"/>
  <c r="BH229" i="2"/>
  <c r="BG229" i="2"/>
  <c r="BF229" i="2"/>
  <c r="T229" i="2"/>
  <c r="T228" i="2" s="1"/>
  <c r="R229" i="2"/>
  <c r="R228" i="2" s="1"/>
  <c r="P229" i="2"/>
  <c r="P228" i="2" s="1"/>
  <c r="BI227" i="2"/>
  <c r="BH227" i="2"/>
  <c r="BG227" i="2"/>
  <c r="BF227" i="2"/>
  <c r="T227" i="2"/>
  <c r="T226" i="2"/>
  <c r="T225" i="2" s="1"/>
  <c r="R227" i="2"/>
  <c r="R226" i="2"/>
  <c r="P227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T207" i="2" s="1"/>
  <c r="R208" i="2"/>
  <c r="R207" i="2"/>
  <c r="P208" i="2"/>
  <c r="P207" i="2"/>
  <c r="BI205" i="2"/>
  <c r="BH205" i="2"/>
  <c r="BG205" i="2"/>
  <c r="BF205" i="2"/>
  <c r="T205" i="2"/>
  <c r="T204" i="2"/>
  <c r="R205" i="2"/>
  <c r="R204" i="2" s="1"/>
  <c r="P205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128" i="2" s="1"/>
  <c r="J23" i="2"/>
  <c r="J21" i="2"/>
  <c r="E21" i="2"/>
  <c r="J91" i="2" s="1"/>
  <c r="J20" i="2"/>
  <c r="J18" i="2"/>
  <c r="E18" i="2"/>
  <c r="F128" i="2" s="1"/>
  <c r="J17" i="2"/>
  <c r="J15" i="2"/>
  <c r="E15" i="2"/>
  <c r="F127" i="2" s="1"/>
  <c r="J14" i="2"/>
  <c r="J12" i="2"/>
  <c r="J125" i="2" s="1"/>
  <c r="E7" i="2"/>
  <c r="E121" i="2" s="1"/>
  <c r="L90" i="1"/>
  <c r="AM90" i="1"/>
  <c r="AM89" i="1"/>
  <c r="L89" i="1"/>
  <c r="AM87" i="1"/>
  <c r="L87" i="1"/>
  <c r="L85" i="1"/>
  <c r="L84" i="1"/>
  <c r="J223" i="2"/>
  <c r="BK221" i="2"/>
  <c r="BK208" i="2"/>
  <c r="BK191" i="2"/>
  <c r="J181" i="2"/>
  <c r="BK177" i="2"/>
  <c r="J169" i="2"/>
  <c r="BK161" i="2"/>
  <c r="BK153" i="2"/>
  <c r="BK145" i="2"/>
  <c r="BK134" i="2"/>
  <c r="BK223" i="2"/>
  <c r="J193" i="2"/>
  <c r="J182" i="2"/>
  <c r="BK174" i="2"/>
  <c r="J158" i="2"/>
  <c r="J144" i="2"/>
  <c r="J134" i="2"/>
  <c r="J218" i="2"/>
  <c r="BK192" i="2"/>
  <c r="BK188" i="2"/>
  <c r="BK175" i="2"/>
  <c r="J165" i="2"/>
  <c r="J159" i="2"/>
  <c r="J142" i="2"/>
  <c r="J220" i="2"/>
  <c r="J211" i="2"/>
  <c r="J202" i="2"/>
  <c r="J192" i="2"/>
  <c r="J176" i="2"/>
  <c r="J163" i="2"/>
  <c r="BK229" i="2"/>
  <c r="BK220" i="2"/>
  <c r="J210" i="2"/>
  <c r="BK198" i="2"/>
  <c r="BK182" i="2"/>
  <c r="BK178" i="2"/>
  <c r="J170" i="2"/>
  <c r="BK163" i="2"/>
  <c r="J156" i="2"/>
  <c r="BK146" i="2"/>
  <c r="J138" i="2"/>
  <c r="J219" i="2"/>
  <c r="BK205" i="2"/>
  <c r="BK186" i="2"/>
  <c r="J179" i="2"/>
  <c r="J166" i="2"/>
  <c r="BK154" i="2"/>
  <c r="J145" i="2"/>
  <c r="AS94" i="1"/>
  <c r="BK216" i="2"/>
  <c r="BK202" i="2"/>
  <c r="BK190" i="2"/>
  <c r="BK176" i="2"/>
  <c r="BK169" i="2"/>
  <c r="J161" i="2"/>
  <c r="BK144" i="2"/>
  <c r="J227" i="2"/>
  <c r="BK218" i="2"/>
  <c r="BK210" i="2"/>
  <c r="J200" i="2"/>
  <c r="J186" i="2"/>
  <c r="BK173" i="2"/>
  <c r="J222" i="2"/>
  <c r="BK211" i="2"/>
  <c r="BK199" i="2"/>
  <c r="J190" i="2"/>
  <c r="BK179" i="2"/>
  <c r="J174" i="2"/>
  <c r="BK164" i="2"/>
  <c r="BK158" i="2"/>
  <c r="J151" i="2"/>
  <c r="J141" i="2"/>
  <c r="J229" i="2"/>
  <c r="BK213" i="2"/>
  <c r="J188" i="2"/>
  <c r="J177" i="2"/>
  <c r="BK159" i="2"/>
  <c r="J153" i="2"/>
  <c r="BK142" i="2"/>
  <c r="BK224" i="2"/>
  <c r="J213" i="2"/>
  <c r="BK200" i="2"/>
  <c r="J189" i="2"/>
  <c r="BK180" i="2"/>
  <c r="BK172" i="2"/>
  <c r="J164" i="2"/>
  <c r="J146" i="2"/>
  <c r="BK139" i="2"/>
  <c r="J221" i="2"/>
  <c r="J214" i="2"/>
  <c r="J203" i="2"/>
  <c r="BK193" i="2"/>
  <c r="J178" i="2"/>
  <c r="J172" i="2"/>
  <c r="BK227" i="2"/>
  <c r="BK214" i="2"/>
  <c r="J205" i="2"/>
  <c r="BK189" i="2"/>
  <c r="J180" i="2"/>
  <c r="J175" i="2"/>
  <c r="BK165" i="2"/>
  <c r="J154" i="2"/>
  <c r="J149" i="2"/>
  <c r="J139" i="2"/>
  <c r="J224" i="2"/>
  <c r="J199" i="2"/>
  <c r="BK184" i="2"/>
  <c r="BK170" i="2"/>
  <c r="BK156" i="2"/>
  <c r="BK151" i="2"/>
  <c r="BK138" i="2"/>
  <c r="BK219" i="2"/>
  <c r="BK203" i="2"/>
  <c r="J191" i="2"/>
  <c r="J184" i="2"/>
  <c r="J173" i="2"/>
  <c r="BK166" i="2"/>
  <c r="BK149" i="2"/>
  <c r="BK141" i="2"/>
  <c r="BK222" i="2"/>
  <c r="J216" i="2"/>
  <c r="J208" i="2"/>
  <c r="J198" i="2"/>
  <c r="BK181" i="2"/>
  <c r="P225" i="2" l="1"/>
  <c r="R225" i="2"/>
  <c r="P133" i="2"/>
  <c r="P148" i="2"/>
  <c r="R160" i="2"/>
  <c r="R168" i="2"/>
  <c r="R183" i="2"/>
  <c r="P197" i="2"/>
  <c r="BK209" i="2"/>
  <c r="J209" i="2" s="1"/>
  <c r="J107" i="2" s="1"/>
  <c r="R209" i="2"/>
  <c r="R133" i="2"/>
  <c r="R148" i="2"/>
  <c r="BK168" i="2"/>
  <c r="J168" i="2" s="1"/>
  <c r="J101" i="2" s="1"/>
  <c r="P183" i="2"/>
  <c r="T197" i="2"/>
  <c r="P212" i="2"/>
  <c r="T133" i="2"/>
  <c r="T148" i="2"/>
  <c r="P160" i="2"/>
  <c r="P168" i="2"/>
  <c r="T183" i="2"/>
  <c r="R197" i="2"/>
  <c r="BK212" i="2"/>
  <c r="J212" i="2" s="1"/>
  <c r="J108" i="2" s="1"/>
  <c r="R212" i="2"/>
  <c r="R206" i="2" s="1"/>
  <c r="BK133" i="2"/>
  <c r="J133" i="2" s="1"/>
  <c r="J98" i="2" s="1"/>
  <c r="BK148" i="2"/>
  <c r="J148" i="2" s="1"/>
  <c r="J99" i="2" s="1"/>
  <c r="BK160" i="2"/>
  <c r="J160" i="2" s="1"/>
  <c r="J100" i="2" s="1"/>
  <c r="T160" i="2"/>
  <c r="T168" i="2"/>
  <c r="BK183" i="2"/>
  <c r="J183" i="2" s="1"/>
  <c r="J102" i="2" s="1"/>
  <c r="BK197" i="2"/>
  <c r="J197" i="2" s="1"/>
  <c r="J103" i="2" s="1"/>
  <c r="P209" i="2"/>
  <c r="P206" i="2"/>
  <c r="T209" i="2"/>
  <c r="T206" i="2"/>
  <c r="T212" i="2"/>
  <c r="BK228" i="2"/>
  <c r="J228" i="2" s="1"/>
  <c r="J111" i="2" s="1"/>
  <c r="BK204" i="2"/>
  <c r="J204" i="2" s="1"/>
  <c r="J104" i="2" s="1"/>
  <c r="BK207" i="2"/>
  <c r="BK226" i="2"/>
  <c r="J226" i="2" s="1"/>
  <c r="J110" i="2" s="1"/>
  <c r="BE166" i="2"/>
  <c r="BE169" i="2"/>
  <c r="BE182" i="2"/>
  <c r="BE188" i="2"/>
  <c r="BE190" i="2"/>
  <c r="BE203" i="2"/>
  <c r="BE223" i="2"/>
  <c r="F91" i="2"/>
  <c r="J92" i="2"/>
  <c r="J127" i="2"/>
  <c r="BE138" i="2"/>
  <c r="BE144" i="2"/>
  <c r="BE145" i="2"/>
  <c r="BE153" i="2"/>
  <c r="BE154" i="2"/>
  <c r="BE158" i="2"/>
  <c r="BE177" i="2"/>
  <c r="BE178" i="2"/>
  <c r="BE181" i="2"/>
  <c r="BE193" i="2"/>
  <c r="BE198" i="2"/>
  <c r="BE200" i="2"/>
  <c r="BE205" i="2"/>
  <c r="BE208" i="2"/>
  <c r="BE210" i="2"/>
  <c r="BE213" i="2"/>
  <c r="BE220" i="2"/>
  <c r="BE222" i="2"/>
  <c r="J89" i="2"/>
  <c r="BE134" i="2"/>
  <c r="BE141" i="2"/>
  <c r="BE146" i="2"/>
  <c r="BE149" i="2"/>
  <c r="BE161" i="2"/>
  <c r="BE163" i="2"/>
  <c r="BE164" i="2"/>
  <c r="BE172" i="2"/>
  <c r="BE174" i="2"/>
  <c r="BE175" i="2"/>
  <c r="BE179" i="2"/>
  <c r="BE189" i="2"/>
  <c r="BE191" i="2"/>
  <c r="BE202" i="2"/>
  <c r="BE211" i="2"/>
  <c r="BE214" i="2"/>
  <c r="BE219" i="2"/>
  <c r="BE221" i="2"/>
  <c r="BE227" i="2"/>
  <c r="BE229" i="2"/>
  <c r="E85" i="2"/>
  <c r="F92" i="2"/>
  <c r="BE139" i="2"/>
  <c r="BE142" i="2"/>
  <c r="BE151" i="2"/>
  <c r="BE156" i="2"/>
  <c r="BE159" i="2"/>
  <c r="BE165" i="2"/>
  <c r="BE170" i="2"/>
  <c r="BE173" i="2"/>
  <c r="BE176" i="2"/>
  <c r="BE180" i="2"/>
  <c r="BE184" i="2"/>
  <c r="BE186" i="2"/>
  <c r="BE192" i="2"/>
  <c r="BE199" i="2"/>
  <c r="BE216" i="2"/>
  <c r="BE218" i="2"/>
  <c r="BE224" i="2"/>
  <c r="F37" i="2"/>
  <c r="BD95" i="1" s="1"/>
  <c r="BD94" i="1" s="1"/>
  <c r="W33" i="1" s="1"/>
  <c r="F35" i="2"/>
  <c r="BB95" i="1" s="1"/>
  <c r="BB94" i="1" s="1"/>
  <c r="W31" i="1" s="1"/>
  <c r="J34" i="2"/>
  <c r="AW95" i="1" s="1"/>
  <c r="F34" i="2"/>
  <c r="BA95" i="1" s="1"/>
  <c r="BA94" i="1" s="1"/>
  <c r="AW94" i="1" s="1"/>
  <c r="AK30" i="1" s="1"/>
  <c r="F36" i="2"/>
  <c r="BC95" i="1" s="1"/>
  <c r="BC94" i="1" s="1"/>
  <c r="W32" i="1" s="1"/>
  <c r="BK206" i="2" l="1"/>
  <c r="J206" i="2" s="1"/>
  <c r="J105" i="2" s="1"/>
  <c r="T132" i="2"/>
  <c r="T131" i="2"/>
  <c r="R132" i="2"/>
  <c r="R131" i="2"/>
  <c r="P132" i="2"/>
  <c r="P131" i="2"/>
  <c r="AU95" i="1"/>
  <c r="BK132" i="2"/>
  <c r="J132" i="2" s="1"/>
  <c r="J97" i="2" s="1"/>
  <c r="J207" i="2"/>
  <c r="J106" i="2" s="1"/>
  <c r="BK225" i="2"/>
  <c r="J225" i="2" s="1"/>
  <c r="J109" i="2" s="1"/>
  <c r="AU94" i="1"/>
  <c r="AY94" i="1"/>
  <c r="AX94" i="1"/>
  <c r="W30" i="1"/>
  <c r="J33" i="2"/>
  <c r="AV95" i="1" s="1"/>
  <c r="AT95" i="1" s="1"/>
  <c r="F33" i="2"/>
  <c r="AZ95" i="1" s="1"/>
  <c r="AZ94" i="1" s="1"/>
  <c r="W29" i="1" s="1"/>
  <c r="BK131" i="2" l="1"/>
  <c r="J131" i="2" s="1"/>
  <c r="J30" i="2" s="1"/>
  <c r="AG95" i="1" s="1"/>
  <c r="AG94" i="1" s="1"/>
  <c r="AK26" i="1" s="1"/>
  <c r="AV94" i="1"/>
  <c r="AK29" i="1" s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<sst xmlns="http://schemas.openxmlformats.org/spreadsheetml/2006/main" count="1410" uniqueCount="415">
  <si>
    <t>Export Komplet</t>
  </si>
  <si>
    <t/>
  </si>
  <si>
    <t>2.0</t>
  </si>
  <si>
    <t>False</t>
  </si>
  <si>
    <t>{9629b007-c666-49a6-8d47-a94e6ca2572c}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</si>
  <si>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</si>
  <si>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</si>
  <si>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</si>
  <si>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</si>
  <si>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</si>
  <si>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</si>
  <si>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</si>
  <si>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</si>
  <si>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</si>
  <si>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</si>
  <si>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</si>
  <si>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</si>
  <si>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</si>
  <si>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</si>
  <si>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</si>
  <si>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</si>
  <si>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</si>
  <si>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</si>
  <si>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</si>
  <si>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</si>
  <si>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</si>
  <si>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</si>
  <si>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</si>
  <si>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</si>
  <si>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</si>
  <si>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</si>
  <si>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</si>
  <si>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</si>
  <si>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</si>
  <si>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</si>
  <si>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</si>
  <si>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</si>
  <si>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</si>
  <si>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</si>
  <si>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</si>
  <si>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</si>
  <si>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</si>
  <si>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</si>
  <si>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</si>
  <si>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</si>
  <si>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</si>
  <si>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</si>
  <si>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</si>
  <si>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</si>
  <si>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</si>
  <si>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</si>
  <si>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</si>
  <si>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</si>
  <si>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</si>
  <si>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</si>
  <si>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</si>
  <si>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</si>
  <si>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</si>
  <si>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</si>
  <si>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</si>
  <si>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</si>
  <si>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</si>
  <si>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</si>
  <si>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</si>
  <si>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</si>
  <si>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</si>
  <si>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</si>
  <si>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</si>
  <si>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</si>
  <si>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</si>
  <si>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</si>
  <si>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</si>
  <si>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</si>
  <si>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</si>
  <si>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</si>
  <si>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{061ab895-92fb-484d-bfe2-2c73c72f73de}</t>
  </si>
  <si>
    <t>2</t>
  </si>
  <si>
    <t>KRYCÍ LIST SOUPISU PRACÍ</t>
  </si>
  <si>
    <t>Objekt:</t>
  </si>
  <si>
    <t>03 - plocha kolem vily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</si>
  <si>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</si>
  <si>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</si>
  <si>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</si>
  <si>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</si>
  <si>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</si>
  <si>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</si>
  <si>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</si>
  <si>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</si>
  <si>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</si>
  <si>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</si>
  <si>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</si>
  <si>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</si>
  <si>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</si>
  <si>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</si>
  <si>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</si>
  <si>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</si>
  <si>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772 - Podlahy z kamene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</si>
  <si>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</si>
  <si>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</si>
  <si>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</si>
  <si>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</si>
  <si>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</si>
  <si>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</si>
  <si>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</si>
  <si>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</si>
  <si>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</si>
  <si>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</si>
  <si>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</si>
  <si>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</si>
  <si>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</si>
  <si>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</si>
  <si>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</si>
  <si>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</si>
  <si>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</si>
  <si>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</si>
  <si>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</si>
  <si>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</si>
  <si>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</si>
  <si>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</si>
  <si>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</si>
  <si>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</si>
  <si>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</si>
  <si>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1568317683</t>
  </si>
  <si>
    <t>VV</t>
  </si>
  <si>
    <t>"jižní"109,63</t>
  </si>
  <si>
    <t>"severní"133,85</t>
  </si>
  <si>
    <t>Součet</t>
  </si>
  <si>
    <t>113107313</t>
  </si>
  <si>
    <t>Odstranění podkladu z kameniva těženého tl přes 200 do 300 mm strojně pl do 50 m2</t>
  </si>
  <si>
    <t>462608661</t>
  </si>
  <si>
    <t>3</t>
  </si>
  <si>
    <t>113107043</t>
  </si>
  <si>
    <t>Odstranění podkladu živičných tl přes 100 do 150 mm při překopech ručně</t>
  </si>
  <si>
    <t>379217296</t>
  </si>
  <si>
    <t>(30,35+12,5+11,52+5,4)*0,3</t>
  </si>
  <si>
    <t>113107012</t>
  </si>
  <si>
    <t>Odstranění podkladu z kameniva těženého tl přes 100 do 200 mm při překopech ručně</t>
  </si>
  <si>
    <t>-2144614194</t>
  </si>
  <si>
    <t>5</t>
  </si>
  <si>
    <t>132212131</t>
  </si>
  <si>
    <t>Hloubení nezapažených rýh šířky do 800 mm v soudržných horninách třídy těžitelnosti I skupiny 3 ručně - deštová kanalizace</t>
  </si>
  <si>
    <t>m3</t>
  </si>
  <si>
    <t>-1065939876</t>
  </si>
  <si>
    <t>"deštová kanaliazce"20*0,5*0,8</t>
  </si>
  <si>
    <t>6</t>
  </si>
  <si>
    <t>175111101</t>
  </si>
  <si>
    <t>Obsypání potrubí ručně sypaninou bez prohození, uloženou do 3 m</t>
  </si>
  <si>
    <t>16829004</t>
  </si>
  <si>
    <t>7</t>
  </si>
  <si>
    <t>M</t>
  </si>
  <si>
    <t>58337303</t>
  </si>
  <si>
    <t>štěrkopísek frakce 0/8</t>
  </si>
  <si>
    <t>t</t>
  </si>
  <si>
    <t>8</t>
  </si>
  <si>
    <t>1285587423</t>
  </si>
  <si>
    <t>181912112</t>
  </si>
  <si>
    <t>Úprava pláně v hornině třídy těžitelnosti I skupiny 3 se zhutněním ručně</t>
  </si>
  <si>
    <t>-451127538</t>
  </si>
  <si>
    <t>243,48+17,931</t>
  </si>
  <si>
    <t>Komunikace pozemní</t>
  </si>
  <si>
    <t>9</t>
  </si>
  <si>
    <t>567121114</t>
  </si>
  <si>
    <t>Podklad ze směsi stmelené cementem SC C 3/4 (SC I) tl 150 mm</t>
  </si>
  <si>
    <t>-1105903012</t>
  </si>
  <si>
    <t>41,746+16,753</t>
  </si>
  <si>
    <t>10</t>
  </si>
  <si>
    <t>572341112</t>
  </si>
  <si>
    <t>Vyspravení krytu komunikací po překopech pl přes 15 m2 asfalt betonem ACO (AB) tl přes 50 do 70 mm</t>
  </si>
  <si>
    <t>-731513286</t>
  </si>
  <si>
    <t>11</t>
  </si>
  <si>
    <t>564831011</t>
  </si>
  <si>
    <t>Podklad ze štěrkodrtě ŠD plochy do 100 m2 tl 100 mm</t>
  </si>
  <si>
    <t>-944406196</t>
  </si>
  <si>
    <t>12</t>
  </si>
  <si>
    <t>596212210</t>
  </si>
  <si>
    <t>Kladení zámkové dlažby pozemních komunikací ručně tl 80 mm skupiny A pl do 50 m2</t>
  </si>
  <si>
    <t>79402155</t>
  </si>
  <si>
    <t>49,85</t>
  </si>
  <si>
    <t>13</t>
  </si>
  <si>
    <t>59245220</t>
  </si>
  <si>
    <t>dlažba zámková tvaru I 196x161x100mm přírodní</t>
  </si>
  <si>
    <t>493574569</t>
  </si>
  <si>
    <t>49,85*1,03 'Přepočtené koeficientem množství</t>
  </si>
  <si>
    <t>14</t>
  </si>
  <si>
    <t>596991113r1</t>
  </si>
  <si>
    <t xml:space="preserve">Řezání betonové, kameninové a kamenné dlažby tl přes 80 do 100 mm </t>
  </si>
  <si>
    <t>m</t>
  </si>
  <si>
    <t>315815045</t>
  </si>
  <si>
    <t>599141111</t>
  </si>
  <si>
    <t>Vyplnění spár mezi silničními dílci živičnou zálivkou</t>
  </si>
  <si>
    <t>-1934920504</t>
  </si>
  <si>
    <t>Úpravy povrchů, podlahy a osazování výplní</t>
  </si>
  <si>
    <t>16</t>
  </si>
  <si>
    <t>631311136</t>
  </si>
  <si>
    <t>Mazanina tl přes 120 do 240 mm z betonu prostého bez zvýšených nároků na prostředí tř. C 25/30</t>
  </si>
  <si>
    <t>-1620824029</t>
  </si>
  <si>
    <t>(53,2+77)*0,31</t>
  </si>
  <si>
    <t>17</t>
  </si>
  <si>
    <t>631319173</t>
  </si>
  <si>
    <t>Příplatek k mazanině tl přes 80 do 120 mm za stržení povrchu spodní vrstvy před vložením výztuže</t>
  </si>
  <si>
    <t>1775543218</t>
  </si>
  <si>
    <t>18</t>
  </si>
  <si>
    <t>631351111</t>
  </si>
  <si>
    <t>Zřízení bednění otvorů a prostupů v podlahách</t>
  </si>
  <si>
    <t>-1450368973</t>
  </si>
  <si>
    <t>19</t>
  </si>
  <si>
    <t>631351112</t>
  </si>
  <si>
    <t>Odstranění bednění otvorů a prostupů v podlahách</t>
  </si>
  <si>
    <t>843720877</t>
  </si>
  <si>
    <t>20</t>
  </si>
  <si>
    <t>631362021</t>
  </si>
  <si>
    <t>Výztuž mazanin svařovanými sítěmi Kari</t>
  </si>
  <si>
    <t>-1884031525</t>
  </si>
  <si>
    <t>"100x100x8"130,2*7,9*1,2*0,001</t>
  </si>
  <si>
    <t>Trubní vedení</t>
  </si>
  <si>
    <t>871263121</t>
  </si>
  <si>
    <t>Montáž kanalizačního potrubí z PVC těsněné gumovým kroužkem otevřený výkop sklon do 20 % DN 110</t>
  </si>
  <si>
    <t>-1229980956</t>
  </si>
  <si>
    <t>22</t>
  </si>
  <si>
    <t>OSM.220010</t>
  </si>
  <si>
    <t>KGEM trouba DN110x3,2/1000 SN4 EN 13476-2</t>
  </si>
  <si>
    <t>kus</t>
  </si>
  <si>
    <t>358569330</t>
  </si>
  <si>
    <t>30*1,03 'Přepočtené koeficientem množství</t>
  </si>
  <si>
    <t>23</t>
  </si>
  <si>
    <t>871353121</t>
  </si>
  <si>
    <t>Montáž kanalizačního potrubí z PVC těsněné gumovým kroužkem otevřený výkop sklon do 20 % DN 200</t>
  </si>
  <si>
    <t>-248315394</t>
  </si>
  <si>
    <t>24</t>
  </si>
  <si>
    <t>OSM.223010</t>
  </si>
  <si>
    <t>KGEM trouba DN200x4,9/1000 SN4 EN 13476-2</t>
  </si>
  <si>
    <t>-2049910432</t>
  </si>
  <si>
    <t>25</t>
  </si>
  <si>
    <t>877260310</t>
  </si>
  <si>
    <t>Montáž kolen na kanalizačním potrubí z PP trub hladkých plnostěnných DN 100</t>
  </si>
  <si>
    <t>-903088815</t>
  </si>
  <si>
    <t>26</t>
  </si>
  <si>
    <t>877350310</t>
  </si>
  <si>
    <t>Montáž kolen na kanalizačním potrubí z PP trub hladkých plnostěnných DN 200</t>
  </si>
  <si>
    <t>890591200</t>
  </si>
  <si>
    <t>27</t>
  </si>
  <si>
    <t>890211851</t>
  </si>
  <si>
    <t>Bourání šachet z prostého betonu strojně obestavěného prostoru do 1,5 m3 - splaškové jimky</t>
  </si>
  <si>
    <t>452705022</t>
  </si>
  <si>
    <t>28</t>
  </si>
  <si>
    <t>894812315</t>
  </si>
  <si>
    <t>Revizní a čistící šachta z PP typ DN 600/200 šachtové dno průtočné</t>
  </si>
  <si>
    <t>-1016322246</t>
  </si>
  <si>
    <t>29</t>
  </si>
  <si>
    <t>894812331</t>
  </si>
  <si>
    <t>Revizní a čistící šachta z PP DN 600 šachtová roura korugovaná světlé hloubky 1000 mm</t>
  </si>
  <si>
    <t>1100651126</t>
  </si>
  <si>
    <t>30</t>
  </si>
  <si>
    <t>894812339</t>
  </si>
  <si>
    <t>Příplatek k rourám revizní a čistící šachty z PP DN 600 za uříznutí šachtové roury</t>
  </si>
  <si>
    <t>-1457131645</t>
  </si>
  <si>
    <t>31</t>
  </si>
  <si>
    <t>894812376.WVN</t>
  </si>
  <si>
    <t>Revizní a čistící šachta TEGRA z PP DN 600 poklop litinový pro třídu zatížení D400 s betonovým prstencem</t>
  </si>
  <si>
    <t>815823378</t>
  </si>
  <si>
    <t>32</t>
  </si>
  <si>
    <t>895941301</t>
  </si>
  <si>
    <t>Osazení vpusti uliční DN 450 z betonových dílců dno s výtokem</t>
  </si>
  <si>
    <t>-295027782</t>
  </si>
  <si>
    <t>33</t>
  </si>
  <si>
    <t>56241469</t>
  </si>
  <si>
    <t>vpusť zátěž A15-D 400kN pro žlaby z PE š 200mm</t>
  </si>
  <si>
    <t>293546708</t>
  </si>
  <si>
    <t>Ostatní konstrukce a práce, bourání</t>
  </si>
  <si>
    <t>34</t>
  </si>
  <si>
    <t>919735113</t>
  </si>
  <si>
    <t>Řezání stávajícího živičného krytu hl přes 100 do 150 mm</t>
  </si>
  <si>
    <t>-1497094073</t>
  </si>
  <si>
    <t>5,4+13,1+13+7+3+1,5</t>
  </si>
  <si>
    <t>35</t>
  </si>
  <si>
    <t>935113111</t>
  </si>
  <si>
    <t>Osazení odvodňovacího polymerbetonového žlabu s krycím roštem šířky do 200 mm</t>
  </si>
  <si>
    <t>117053852</t>
  </si>
  <si>
    <t>29,5+12,5+22</t>
  </si>
  <si>
    <t>36</t>
  </si>
  <si>
    <t>59227102</t>
  </si>
  <si>
    <t>žlab odvodňovací z polymerbetonu bez spádu dna litinová hrana š 150mm</t>
  </si>
  <si>
    <t>379440995</t>
  </si>
  <si>
    <t>37</t>
  </si>
  <si>
    <t>56241024</t>
  </si>
  <si>
    <t>rošt můstkový C250 litina pro žlab š 150mm  - 500mm</t>
  </si>
  <si>
    <t>916280973</t>
  </si>
  <si>
    <t>38</t>
  </si>
  <si>
    <t>MEA.140541</t>
  </si>
  <si>
    <t>MEARIN PLUS/EXPERT 150.SE čelo plné PC</t>
  </si>
  <si>
    <t>-1439825682</t>
  </si>
  <si>
    <t>39</t>
  </si>
  <si>
    <t>935923216</t>
  </si>
  <si>
    <t>Osazení vpusti pro odvodňovací žlab betonový nebo polymerbetonový s krycím roštem šířky do 200 mm</t>
  </si>
  <si>
    <t>-440538274</t>
  </si>
  <si>
    <t>40</t>
  </si>
  <si>
    <t>MEA.140428</t>
  </si>
  <si>
    <t>MEARIN Plus/Expert 300 adaptér pro boční napojení na žlab, pro roh, T a křížové napojení - spodní + horní díl</t>
  </si>
  <si>
    <t>292055199</t>
  </si>
  <si>
    <t>41</t>
  </si>
  <si>
    <t>966008231</t>
  </si>
  <si>
    <t>Bourání plastového odvodňovacího žlabu š do 200 mm</t>
  </si>
  <si>
    <t>-1001325678</t>
  </si>
  <si>
    <t>"jižní"41,1</t>
  </si>
  <si>
    <t>"severní"34,8</t>
  </si>
  <si>
    <t>997</t>
  </si>
  <si>
    <t>Přesun sutě</t>
  </si>
  <si>
    <t>42</t>
  </si>
  <si>
    <t>997221141</t>
  </si>
  <si>
    <t>Vodorovná doprava suti ze sypkých materiálů stavebním kolečkem do 50 m</t>
  </si>
  <si>
    <t>-943318412</t>
  </si>
  <si>
    <t>43</t>
  </si>
  <si>
    <t>997221551</t>
  </si>
  <si>
    <t>Vodorovná doprava suti ze sypkých materiálů do 1 km</t>
  </si>
  <si>
    <t>45584847</t>
  </si>
  <si>
    <t>44</t>
  </si>
  <si>
    <t>997221559</t>
  </si>
  <si>
    <t>Příplatek ZKD 1 km u vodorovné dopravy suti ze sypkých materiálů</t>
  </si>
  <si>
    <t>-628934000</t>
  </si>
  <si>
    <t>230*3</t>
  </si>
  <si>
    <t>45</t>
  </si>
  <si>
    <t>997221611</t>
  </si>
  <si>
    <t>Nakládání suti na dopravní prostředky pro vodorovnou dopravu</t>
  </si>
  <si>
    <t>1936182831</t>
  </si>
  <si>
    <t>46</t>
  </si>
  <si>
    <t>997013861-1</t>
  </si>
  <si>
    <t>Likvidace odpadů</t>
  </si>
  <si>
    <t>1429554059</t>
  </si>
  <si>
    <t>998</t>
  </si>
  <si>
    <t>Přesun hmot</t>
  </si>
  <si>
    <t>47</t>
  </si>
  <si>
    <t>998229111</t>
  </si>
  <si>
    <t>Přesun hmot ruční pro pozemní komunikace s krytem z kameniva, betonu,živice na vzdálenost do 50 m</t>
  </si>
  <si>
    <t>829128815</t>
  </si>
  <si>
    <t>PSV</t>
  </si>
  <si>
    <t>Práce a dodávky PSV</t>
  </si>
  <si>
    <t>721</t>
  </si>
  <si>
    <t>Zdravotechnika - vnitřní kanalizace</t>
  </si>
  <si>
    <t>48</t>
  </si>
  <si>
    <t>721241103</t>
  </si>
  <si>
    <t>Oprava geigru výměnou</t>
  </si>
  <si>
    <t>107668878</t>
  </si>
  <si>
    <t>764</t>
  </si>
  <si>
    <t>Konstrukce klempířské</t>
  </si>
  <si>
    <t>49</t>
  </si>
  <si>
    <t>764508101</t>
  </si>
  <si>
    <t xml:space="preserve">Oprava svislých odpadů - svodu </t>
  </si>
  <si>
    <t>2134911072</t>
  </si>
  <si>
    <t>50</t>
  </si>
  <si>
    <t>55344028</t>
  </si>
  <si>
    <t>svod okapový hranatý Cu 150mm</t>
  </si>
  <si>
    <t>2075106461</t>
  </si>
  <si>
    <t>772</t>
  </si>
  <si>
    <t>Podlahy z kamene</t>
  </si>
  <si>
    <t>51</t>
  </si>
  <si>
    <t>772525150</t>
  </si>
  <si>
    <t>Kladení dlažby z kamene z pravoúhlých desek vzorovaných diagonálně do malty tl přes 30 do 50 mm</t>
  </si>
  <si>
    <t>2029404557</t>
  </si>
  <si>
    <t>52</t>
  </si>
  <si>
    <t>58381913</t>
  </si>
  <si>
    <t>Pískovcová dlažba pásová, broušená tl. 50mm šířka 40cm a šířka 25cm</t>
  </si>
  <si>
    <t>1413553006</t>
  </si>
  <si>
    <t>122,884615384615*1,04 'Přepočtené koeficientem množství</t>
  </si>
  <si>
    <t>53</t>
  </si>
  <si>
    <t>58381913-1</t>
  </si>
  <si>
    <t>Doprava cca 13t. vč. nakládání a vykládky - hydraulická ruka</t>
  </si>
  <si>
    <t>kpl</t>
  </si>
  <si>
    <t>-1958900714</t>
  </si>
  <si>
    <t>2,885*1,04 'Přepočtené koeficientem množství</t>
  </si>
  <si>
    <t>54</t>
  </si>
  <si>
    <t>772991421</t>
  </si>
  <si>
    <t>Hydrofobizační nátěr vč. zpevnovače</t>
  </si>
  <si>
    <t>1669697039</t>
  </si>
  <si>
    <t>55</t>
  </si>
  <si>
    <t>628641111</t>
  </si>
  <si>
    <t>Pemrlování (tečkování)vstupních ploch do vily (cca 10m2)</t>
  </si>
  <si>
    <t>-922430484</t>
  </si>
  <si>
    <t>56</t>
  </si>
  <si>
    <t>628641111-1</t>
  </si>
  <si>
    <t xml:space="preserve">Zaoblení dlažby na místě - dle PD </t>
  </si>
  <si>
    <t>1653824920</t>
  </si>
  <si>
    <t>57</t>
  </si>
  <si>
    <t>629995213</t>
  </si>
  <si>
    <t>Očištění vnějších ploch otryskáním nesušeným křemičitým pískem kamenného tvrdého povrchu</t>
  </si>
  <si>
    <t>1831953291</t>
  </si>
  <si>
    <t>58</t>
  </si>
  <si>
    <t>629995101</t>
  </si>
  <si>
    <t>Očištění vnějších ploch tlakovou vodou - před hydrofobizací</t>
  </si>
  <si>
    <t>1962093971</t>
  </si>
  <si>
    <t>59</t>
  </si>
  <si>
    <t>1751679398</t>
  </si>
  <si>
    <t>60</t>
  </si>
  <si>
    <t>998772101</t>
  </si>
  <si>
    <t>Přesun hmot tonážní pro podlahy z kamene v objektech v do 6 m</t>
  </si>
  <si>
    <t>1987977958</t>
  </si>
  <si>
    <t>VRN</t>
  </si>
  <si>
    <t>Vedlejší rozpočtové náklady</t>
  </si>
  <si>
    <t>VRN3</t>
  </si>
  <si>
    <t>Zařízení staveniště</t>
  </si>
  <si>
    <t>61</t>
  </si>
  <si>
    <t>030001000</t>
  </si>
  <si>
    <t>Zařízení staveniště (oplocení, úklid)</t>
  </si>
  <si>
    <t>1024</t>
  </si>
  <si>
    <t>2036099312</t>
  </si>
  <si>
    <t>VRN6</t>
  </si>
  <si>
    <t>Územní vlivy</t>
  </si>
  <si>
    <t>62</t>
  </si>
  <si>
    <t>065002000</t>
  </si>
  <si>
    <t>Mimostaveništní doprava materiálů</t>
  </si>
  <si>
    <t>-822591749</t>
  </si>
  <si>
    <t>plocha kolem vily včetně soklu a odvodnění</t>
  </si>
  <si>
    <t>ZOO DK - vila -  provedení dlažby okolo objektu včetně odvodnění a opravy soklu</t>
  </si>
  <si>
    <t xml:space="preserve">Zadavatel:   </t>
  </si>
  <si>
    <t>Dvůrt Králové nad Labem</t>
  </si>
  <si>
    <t>ZOO Dvůr Králové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</si>
</sst>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4" fontId="2" fillId="0" borderId="0" xfId="0" applyNumberFormat="1" applyFont="1" applyAlignment="1" applyProtection="1">
      <alignment horizontal="left" vertical="center"/>
    </xf>
    <xf numFmtId="0" fontId="38" fillId="0" borderId="0" xfId="0" applyFont="1" applyProtection="1"/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6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5" borderId="0" xfId="0" applyFill="1" applyAlignment="1" applyProtection="1">
      <alignment horizontal="left" vertical="center"/>
      <protection locked="0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topLeftCell="B1" zoomScale="145" zoomScaleNormal="145" workbookViewId="0">
      <selection activeCell="L10" sqref="L1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35" t="s">
        <v>1</v>
      </c>
      <c r="BA1" s="35" t="s">
        <v>2</v>
      </c>
      <c r="BB1" s="35" t="s">
        <v>1</v>
      </c>
      <c r="BC1" s="22"/>
      <c r="BD1" s="22"/>
      <c r="BE1" s="22"/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17" t="s">
        <v>5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6" t="s">
        <v>6</v>
      </c>
      <c r="BT2" s="16" t="s">
        <v>7</v>
      </c>
    </row>
    <row r="3" spans="1:74" s="1" customFormat="1" ht="6.95" customHeight="1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S3" s="16" t="s">
        <v>6</v>
      </c>
      <c r="BT3" s="16" t="s">
        <v>8</v>
      </c>
    </row>
    <row r="4" spans="1:74" s="1" customFormat="1" ht="24.95" customHeight="1">
      <c r="B4" s="38"/>
      <c r="C4" s="22"/>
      <c r="D4" s="39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38"/>
      <c r="AS4" s="40" t="s">
        <v>10</v>
      </c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S4" s="16" t="s">
        <v>11</v>
      </c>
    </row>
    <row r="5" spans="1:74" s="1" customFormat="1" ht="12" customHeight="1">
      <c r="B5" s="38"/>
      <c r="C5" s="22"/>
      <c r="D5" s="41" t="s">
        <v>12</v>
      </c>
      <c r="E5" s="22"/>
      <c r="F5" s="22"/>
      <c r="G5" s="22"/>
      <c r="H5" s="22"/>
      <c r="I5" s="22"/>
      <c r="J5" s="22"/>
      <c r="K5" s="201" t="s">
        <v>13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2"/>
      <c r="AL5" s="22"/>
      <c r="AM5" s="22"/>
      <c r="AN5" s="22"/>
      <c r="AO5" s="22"/>
      <c r="AP5" s="22"/>
      <c r="AQ5" s="22"/>
      <c r="AR5" s="38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S5" s="16" t="s">
        <v>6</v>
      </c>
    </row>
    <row r="6" spans="1:74" s="1" customFormat="1" ht="36.950000000000003" customHeight="1">
      <c r="B6" s="38"/>
      <c r="C6" s="22"/>
      <c r="D6" s="42" t="s">
        <v>14</v>
      </c>
      <c r="E6" s="22"/>
      <c r="F6" s="22"/>
      <c r="G6" s="22"/>
      <c r="H6" s="22"/>
      <c r="I6" s="22"/>
      <c r="J6" s="22"/>
      <c r="K6" s="203" t="s">
        <v>411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2"/>
      <c r="AL6" s="22"/>
      <c r="AM6" s="22"/>
      <c r="AN6" s="22"/>
      <c r="AO6" s="22"/>
      <c r="AP6" s="22"/>
      <c r="AQ6" s="22"/>
      <c r="AR6" s="38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S6" s="16" t="s">
        <v>6</v>
      </c>
    </row>
    <row r="7" spans="1:74" s="1" customFormat="1" ht="12" customHeight="1">
      <c r="B7" s="38"/>
      <c r="C7" s="22"/>
      <c r="D7" s="43" t="s">
        <v>15</v>
      </c>
      <c r="E7" s="22"/>
      <c r="F7" s="22"/>
      <c r="G7" s="22"/>
      <c r="H7" s="22"/>
      <c r="I7" s="22"/>
      <c r="J7" s="22"/>
      <c r="K7" s="44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43" t="s">
        <v>16</v>
      </c>
      <c r="AL7" s="22"/>
      <c r="AM7" s="22"/>
      <c r="AN7" s="44" t="s">
        <v>1</v>
      </c>
      <c r="AO7" s="22"/>
      <c r="AP7" s="22"/>
      <c r="AQ7" s="22"/>
      <c r="AR7" s="38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S7" s="16" t="s">
        <v>6</v>
      </c>
    </row>
    <row r="8" spans="1:74" s="1" customFormat="1" ht="12" customHeight="1">
      <c r="B8" s="38"/>
      <c r="C8" s="22"/>
      <c r="D8" s="43" t="s">
        <v>17</v>
      </c>
      <c r="E8" s="22"/>
      <c r="F8" s="22"/>
      <c r="G8" s="22"/>
      <c r="H8" s="22"/>
      <c r="I8" s="22"/>
      <c r="J8" s="22"/>
      <c r="K8" s="44" t="s">
        <v>413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43" t="s">
        <v>19</v>
      </c>
      <c r="AL8" s="22"/>
      <c r="AM8" s="22"/>
      <c r="AN8" s="45">
        <v>45379</v>
      </c>
      <c r="AO8" s="22"/>
      <c r="AP8" s="22"/>
      <c r="AQ8" s="22"/>
      <c r="AR8" s="38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S8" s="16" t="s">
        <v>6</v>
      </c>
    </row>
    <row r="9" spans="1:74" s="1" customFormat="1" ht="14.45" customHeight="1">
      <c r="B9" s="3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38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S9" s="16" t="s">
        <v>6</v>
      </c>
    </row>
    <row r="10" spans="1:74" s="1" customFormat="1" ht="12" customHeight="1">
      <c r="B10" s="38"/>
      <c r="C10" s="22"/>
      <c r="D10" s="43" t="s">
        <v>412</v>
      </c>
      <c r="E10" s="22"/>
      <c r="F10" s="22"/>
      <c r="G10" s="22"/>
      <c r="H10" s="22"/>
      <c r="I10" s="22"/>
      <c r="J10" s="22"/>
      <c r="K10" s="46" t="s">
        <v>414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43" t="s">
        <v>21</v>
      </c>
      <c r="AL10" s="22"/>
      <c r="AM10" s="22"/>
      <c r="AN10" s="44" t="s">
        <v>1</v>
      </c>
      <c r="AO10" s="22"/>
      <c r="AP10" s="22"/>
      <c r="AQ10" s="22"/>
      <c r="AR10" s="38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S10" s="16" t="s">
        <v>6</v>
      </c>
    </row>
    <row r="11" spans="1:74" s="1" customFormat="1" ht="18.399999999999999" customHeight="1">
      <c r="B11" s="38"/>
      <c r="C11" s="22"/>
      <c r="D11" s="22"/>
      <c r="E11" s="44" t="s">
        <v>18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43" t="s">
        <v>22</v>
      </c>
      <c r="AL11" s="22"/>
      <c r="AM11" s="22"/>
      <c r="AN11" s="44" t="s">
        <v>1</v>
      </c>
      <c r="AO11" s="22"/>
      <c r="AP11" s="22"/>
      <c r="AQ11" s="22"/>
      <c r="AR11" s="38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S11" s="16" t="s">
        <v>6</v>
      </c>
    </row>
    <row r="12" spans="1:74" s="1" customFormat="1" ht="6.95" customHeight="1">
      <c r="B12" s="38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38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S12" s="16" t="s">
        <v>6</v>
      </c>
    </row>
    <row r="13" spans="1:74" s="1" customFormat="1" ht="12" customHeight="1">
      <c r="B13" s="38"/>
      <c r="C13" s="22"/>
      <c r="D13" s="43" t="s">
        <v>23</v>
      </c>
      <c r="E13" s="22"/>
      <c r="F13" s="22"/>
      <c r="G13" s="22"/>
      <c r="H13" s="22"/>
      <c r="I13" s="22"/>
      <c r="J13" s="22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43" t="s">
        <v>21</v>
      </c>
      <c r="AL13" s="22"/>
      <c r="AM13" s="22"/>
      <c r="AN13" s="44" t="s">
        <v>1</v>
      </c>
      <c r="AO13" s="22"/>
      <c r="AP13" s="22"/>
      <c r="AQ13" s="22"/>
      <c r="AR13" s="38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S13" s="16" t="s">
        <v>6</v>
      </c>
    </row>
    <row r="14" spans="1:74" ht="12.75">
      <c r="B14" s="38"/>
      <c r="C14" s="22"/>
      <c r="D14" s="22"/>
      <c r="E14" s="44" t="s">
        <v>18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43" t="s">
        <v>22</v>
      </c>
      <c r="AL14" s="22"/>
      <c r="AM14" s="22"/>
      <c r="AN14" s="44" t="s">
        <v>1</v>
      </c>
      <c r="AO14" s="22"/>
      <c r="AP14" s="22"/>
      <c r="AQ14" s="22"/>
      <c r="AR14" s="38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S14" s="16" t="s">
        <v>6</v>
      </c>
    </row>
    <row r="15" spans="1:74" s="1" customFormat="1" ht="6.95" customHeight="1">
      <c r="B15" s="38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38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S15" s="16" t="s">
        <v>3</v>
      </c>
    </row>
    <row r="16" spans="1:74" s="1" customFormat="1" ht="12" customHeight="1">
      <c r="B16" s="38"/>
      <c r="C16" s="22"/>
      <c r="D16" s="43" t="s">
        <v>24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43" t="s">
        <v>21</v>
      </c>
      <c r="AL16" s="22"/>
      <c r="AM16" s="22"/>
      <c r="AN16" s="44" t="s">
        <v>1</v>
      </c>
      <c r="AO16" s="22"/>
      <c r="AP16" s="22"/>
      <c r="AQ16" s="22"/>
      <c r="AR16" s="38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S16" s="16" t="s">
        <v>3</v>
      </c>
    </row>
    <row r="17" spans="1:71" s="1" customFormat="1" ht="18.399999999999999" customHeight="1">
      <c r="B17" s="38"/>
      <c r="C17" s="22"/>
      <c r="D17" s="22"/>
      <c r="E17" s="44" t="s">
        <v>18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43" t="s">
        <v>22</v>
      </c>
      <c r="AL17" s="22"/>
      <c r="AM17" s="22"/>
      <c r="AN17" s="44" t="s">
        <v>1</v>
      </c>
      <c r="AO17" s="22"/>
      <c r="AP17" s="22"/>
      <c r="AQ17" s="22"/>
      <c r="AR17" s="38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S17" s="16" t="s">
        <v>25</v>
      </c>
    </row>
    <row r="18" spans="1:71" s="1" customFormat="1" ht="6.95" customHeight="1">
      <c r="B18" s="3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38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S18" s="16" t="s">
        <v>6</v>
      </c>
    </row>
    <row r="19" spans="1:71" s="1" customFormat="1" ht="12" customHeight="1">
      <c r="B19" s="38"/>
      <c r="C19" s="22"/>
      <c r="D19" s="43" t="s">
        <v>26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43" t="s">
        <v>21</v>
      </c>
      <c r="AL19" s="22"/>
      <c r="AM19" s="22"/>
      <c r="AN19" s="44" t="s">
        <v>1</v>
      </c>
      <c r="AO19" s="22"/>
      <c r="AP19" s="22"/>
      <c r="AQ19" s="22"/>
      <c r="AR19" s="38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S19" s="16" t="s">
        <v>6</v>
      </c>
    </row>
    <row r="20" spans="1:71" s="1" customFormat="1" ht="18.399999999999999" customHeight="1">
      <c r="B20" s="38"/>
      <c r="C20" s="22"/>
      <c r="D20" s="22"/>
      <c r="E20" s="44" t="s">
        <v>18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43" t="s">
        <v>22</v>
      </c>
      <c r="AL20" s="22"/>
      <c r="AM20" s="22"/>
      <c r="AN20" s="44" t="s">
        <v>1</v>
      </c>
      <c r="AO20" s="22"/>
      <c r="AP20" s="22"/>
      <c r="AQ20" s="22"/>
      <c r="AR20" s="38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S20" s="16" t="s">
        <v>25</v>
      </c>
    </row>
    <row r="21" spans="1:71" s="1" customFormat="1" ht="6.95" customHeight="1">
      <c r="B21" s="3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38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</row>
    <row r="22" spans="1:71" s="1" customFormat="1" ht="12" customHeight="1">
      <c r="B22" s="38"/>
      <c r="C22" s="22"/>
      <c r="D22" s="43" t="s">
        <v>27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38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1:71" s="1" customFormat="1" ht="16.5" customHeight="1">
      <c r="B23" s="38"/>
      <c r="C23" s="22"/>
      <c r="D23" s="22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2"/>
      <c r="AP23" s="22"/>
      <c r="AQ23" s="22"/>
      <c r="AR23" s="38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1:71" s="1" customFormat="1" ht="6.95" customHeight="1">
      <c r="B24" s="3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38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pans="1:71" s="1" customFormat="1" ht="6.95" customHeight="1">
      <c r="B25" s="38"/>
      <c r="C25" s="2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22"/>
      <c r="AQ25" s="22"/>
      <c r="AR25" s="38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</row>
    <row r="26" spans="1:71" s="2" customFormat="1" ht="25.9" customHeight="1">
      <c r="A26" s="17"/>
      <c r="B26" s="48"/>
      <c r="C26" s="49"/>
      <c r="D26" s="50" t="s">
        <v>28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205">
        <f>ROUND(AG94,2)</f>
        <v>0</v>
      </c>
      <c r="AL26" s="206"/>
      <c r="AM26" s="206"/>
      <c r="AN26" s="206"/>
      <c r="AO26" s="206"/>
      <c r="AP26" s="49"/>
      <c r="AQ26" s="49"/>
      <c r="AR26" s="48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49"/>
    </row>
    <row r="27" spans="1:71" s="2" customFormat="1" ht="6.95" customHeight="1">
      <c r="A27" s="17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8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49"/>
    </row>
    <row r="28" spans="1:71" s="2" customFormat="1" ht="12.75">
      <c r="A28" s="17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207" t="s">
        <v>29</v>
      </c>
      <c r="M28" s="207"/>
      <c r="N28" s="207"/>
      <c r="O28" s="207"/>
      <c r="P28" s="207"/>
      <c r="Q28" s="49"/>
      <c r="R28" s="49"/>
      <c r="S28" s="49"/>
      <c r="T28" s="49"/>
      <c r="U28" s="49"/>
      <c r="V28" s="49"/>
      <c r="W28" s="207" t="s">
        <v>30</v>
      </c>
      <c r="X28" s="207"/>
      <c r="Y28" s="207"/>
      <c r="Z28" s="207"/>
      <c r="AA28" s="207"/>
      <c r="AB28" s="207"/>
      <c r="AC28" s="207"/>
      <c r="AD28" s="207"/>
      <c r="AE28" s="207"/>
      <c r="AF28" s="49"/>
      <c r="AG28" s="49"/>
      <c r="AH28" s="49"/>
      <c r="AI28" s="49"/>
      <c r="AJ28" s="49"/>
      <c r="AK28" s="207" t="s">
        <v>31</v>
      </c>
      <c r="AL28" s="207"/>
      <c r="AM28" s="207"/>
      <c r="AN28" s="207"/>
      <c r="AO28" s="207"/>
      <c r="AP28" s="49"/>
      <c r="AQ28" s="49"/>
      <c r="AR28" s="48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49"/>
    </row>
    <row r="29" spans="1:71" s="3" customFormat="1" ht="14.45" customHeight="1">
      <c r="B29" s="53"/>
      <c r="C29" s="54"/>
      <c r="D29" s="43" t="s">
        <v>32</v>
      </c>
      <c r="E29" s="54"/>
      <c r="F29" s="43" t="s">
        <v>33</v>
      </c>
      <c r="G29" s="54"/>
      <c r="H29" s="54"/>
      <c r="I29" s="54"/>
      <c r="J29" s="54"/>
      <c r="K29" s="54"/>
      <c r="L29" s="211">
        <v>0.21</v>
      </c>
      <c r="M29" s="210"/>
      <c r="N29" s="210"/>
      <c r="O29" s="210"/>
      <c r="P29" s="210"/>
      <c r="Q29" s="54"/>
      <c r="R29" s="54"/>
      <c r="S29" s="54"/>
      <c r="T29" s="54"/>
      <c r="U29" s="54"/>
      <c r="V29" s="54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F29" s="54"/>
      <c r="AG29" s="54"/>
      <c r="AH29" s="54"/>
      <c r="AI29" s="54"/>
      <c r="AJ29" s="54"/>
      <c r="AK29" s="209">
        <f>ROUND(AV94, 2)</f>
        <v>0</v>
      </c>
      <c r="AL29" s="210"/>
      <c r="AM29" s="210"/>
      <c r="AN29" s="210"/>
      <c r="AO29" s="210"/>
      <c r="AP29" s="54"/>
      <c r="AQ29" s="54"/>
      <c r="AR29" s="53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</row>
    <row r="30" spans="1:71" s="3" customFormat="1" ht="14.45" customHeight="1">
      <c r="B30" s="53"/>
      <c r="C30" s="54"/>
      <c r="D30" s="54"/>
      <c r="E30" s="54"/>
      <c r="F30" s="43" t="s">
        <v>34</v>
      </c>
      <c r="G30" s="54"/>
      <c r="H30" s="54"/>
      <c r="I30" s="54"/>
      <c r="J30" s="54"/>
      <c r="K30" s="54"/>
      <c r="L30" s="211">
        <v>0.15</v>
      </c>
      <c r="M30" s="210"/>
      <c r="N30" s="210"/>
      <c r="O30" s="210"/>
      <c r="P30" s="210"/>
      <c r="Q30" s="54"/>
      <c r="R30" s="54"/>
      <c r="S30" s="54"/>
      <c r="T30" s="54"/>
      <c r="U30" s="54"/>
      <c r="V30" s="54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F30" s="54"/>
      <c r="AG30" s="54"/>
      <c r="AH30" s="54"/>
      <c r="AI30" s="54"/>
      <c r="AJ30" s="54"/>
      <c r="AK30" s="209">
        <f>ROUND(AW94, 2)</f>
        <v>0</v>
      </c>
      <c r="AL30" s="210"/>
      <c r="AM30" s="210"/>
      <c r="AN30" s="210"/>
      <c r="AO30" s="210"/>
      <c r="AP30" s="54"/>
      <c r="AQ30" s="54"/>
      <c r="AR30" s="53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</row>
    <row r="31" spans="1:71" s="3" customFormat="1" ht="14.45" hidden="1" customHeight="1">
      <c r="B31" s="53"/>
      <c r="C31" s="54"/>
      <c r="D31" s="54"/>
      <c r="E31" s="54"/>
      <c r="F31" s="43" t="s">
        <v>35</v>
      </c>
      <c r="G31" s="54"/>
      <c r="H31" s="54"/>
      <c r="I31" s="54"/>
      <c r="J31" s="54"/>
      <c r="K31" s="54"/>
      <c r="L31" s="211">
        <v>0.21</v>
      </c>
      <c r="M31" s="210"/>
      <c r="N31" s="210"/>
      <c r="O31" s="210"/>
      <c r="P31" s="210"/>
      <c r="Q31" s="54"/>
      <c r="R31" s="54"/>
      <c r="S31" s="54"/>
      <c r="T31" s="54"/>
      <c r="U31" s="54"/>
      <c r="V31" s="54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F31" s="54"/>
      <c r="AG31" s="54"/>
      <c r="AH31" s="54"/>
      <c r="AI31" s="54"/>
      <c r="AJ31" s="54"/>
      <c r="AK31" s="209">
        <v>0</v>
      </c>
      <c r="AL31" s="210"/>
      <c r="AM31" s="210"/>
      <c r="AN31" s="210"/>
      <c r="AO31" s="210"/>
      <c r="AP31" s="54"/>
      <c r="AQ31" s="54"/>
      <c r="AR31" s="53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</row>
    <row r="32" spans="1:71" s="3" customFormat="1" ht="14.45" hidden="1" customHeight="1">
      <c r="B32" s="53"/>
      <c r="C32" s="54"/>
      <c r="D32" s="54"/>
      <c r="E32" s="54"/>
      <c r="F32" s="43" t="s">
        <v>36</v>
      </c>
      <c r="G32" s="54"/>
      <c r="H32" s="54"/>
      <c r="I32" s="54"/>
      <c r="J32" s="54"/>
      <c r="K32" s="54"/>
      <c r="L32" s="211">
        <v>0.15</v>
      </c>
      <c r="M32" s="210"/>
      <c r="N32" s="210"/>
      <c r="O32" s="210"/>
      <c r="P32" s="210"/>
      <c r="Q32" s="54"/>
      <c r="R32" s="54"/>
      <c r="S32" s="54"/>
      <c r="T32" s="54"/>
      <c r="U32" s="54"/>
      <c r="V32" s="54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F32" s="54"/>
      <c r="AG32" s="54"/>
      <c r="AH32" s="54"/>
      <c r="AI32" s="54"/>
      <c r="AJ32" s="54"/>
      <c r="AK32" s="209">
        <v>0</v>
      </c>
      <c r="AL32" s="210"/>
      <c r="AM32" s="210"/>
      <c r="AN32" s="210"/>
      <c r="AO32" s="210"/>
      <c r="AP32" s="54"/>
      <c r="AQ32" s="54"/>
      <c r="AR32" s="53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</row>
    <row r="33" spans="1:57" s="3" customFormat="1" ht="14.45" hidden="1" customHeight="1">
      <c r="B33" s="53"/>
      <c r="C33" s="54"/>
      <c r="D33" s="54"/>
      <c r="E33" s="54"/>
      <c r="F33" s="43" t="s">
        <v>37</v>
      </c>
      <c r="G33" s="54"/>
      <c r="H33" s="54"/>
      <c r="I33" s="54"/>
      <c r="J33" s="54"/>
      <c r="K33" s="54"/>
      <c r="L33" s="211">
        <v>0</v>
      </c>
      <c r="M33" s="210"/>
      <c r="N33" s="210"/>
      <c r="O33" s="210"/>
      <c r="P33" s="210"/>
      <c r="Q33" s="54"/>
      <c r="R33" s="54"/>
      <c r="S33" s="54"/>
      <c r="T33" s="54"/>
      <c r="U33" s="54"/>
      <c r="V33" s="54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F33" s="54"/>
      <c r="AG33" s="54"/>
      <c r="AH33" s="54"/>
      <c r="AI33" s="54"/>
      <c r="AJ33" s="54"/>
      <c r="AK33" s="209">
        <v>0</v>
      </c>
      <c r="AL33" s="210"/>
      <c r="AM33" s="210"/>
      <c r="AN33" s="210"/>
      <c r="AO33" s="210"/>
      <c r="AP33" s="54"/>
      <c r="AQ33" s="54"/>
      <c r="AR33" s="53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</row>
    <row r="34" spans="1:57" s="2" customFormat="1" ht="6.95" customHeight="1">
      <c r="A34" s="17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8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49"/>
    </row>
    <row r="35" spans="1:57" s="2" customFormat="1" ht="25.9" customHeight="1">
      <c r="A35" s="17"/>
      <c r="B35" s="48"/>
      <c r="C35" s="55"/>
      <c r="D35" s="56" t="s">
        <v>38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39</v>
      </c>
      <c r="U35" s="57"/>
      <c r="V35" s="57"/>
      <c r="W35" s="57"/>
      <c r="X35" s="232" t="s">
        <v>40</v>
      </c>
      <c r="Y35" s="233"/>
      <c r="Z35" s="233"/>
      <c r="AA35" s="233"/>
      <c r="AB35" s="233"/>
      <c r="AC35" s="57"/>
      <c r="AD35" s="57"/>
      <c r="AE35" s="57"/>
      <c r="AF35" s="57"/>
      <c r="AG35" s="57"/>
      <c r="AH35" s="57"/>
      <c r="AI35" s="57"/>
      <c r="AJ35" s="57"/>
      <c r="AK35" s="234">
        <f>SUM(AK26:AK33)</f>
        <v>0</v>
      </c>
      <c r="AL35" s="233"/>
      <c r="AM35" s="233"/>
      <c r="AN35" s="233"/>
      <c r="AO35" s="235"/>
      <c r="AP35" s="55"/>
      <c r="AQ35" s="55"/>
      <c r="AR35" s="48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49"/>
    </row>
    <row r="36" spans="1:57" s="2" customFormat="1" ht="6.95" customHeight="1">
      <c r="A36" s="17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8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49"/>
    </row>
    <row r="37" spans="1:57" s="2" customFormat="1" ht="14.45" customHeight="1">
      <c r="A37" s="17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8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49"/>
    </row>
    <row r="38" spans="1:57" s="1" customFormat="1" ht="14.45" customHeight="1">
      <c r="B38" s="3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38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pans="1:57" s="1" customFormat="1" ht="14.45" customHeight="1">
      <c r="B39" s="38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38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</row>
    <row r="40" spans="1:57" s="1" customFormat="1" ht="14.45" customHeight="1">
      <c r="B40" s="38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38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</row>
    <row r="41" spans="1:57" s="1" customFormat="1" ht="14.45" customHeight="1">
      <c r="B41" s="38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38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</row>
    <row r="42" spans="1:57" s="1" customFormat="1" ht="14.45" customHeight="1">
      <c r="B42" s="3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38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</row>
    <row r="43" spans="1:57" s="1" customFormat="1" ht="14.45" customHeight="1">
      <c r="B43" s="38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38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</row>
    <row r="44" spans="1:57" s="1" customFormat="1" ht="14.45" customHeight="1">
      <c r="B44" s="3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38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</row>
    <row r="45" spans="1:57" s="1" customFormat="1" ht="14.45" customHeight="1">
      <c r="B45" s="3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38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</row>
    <row r="46" spans="1:57" s="1" customFormat="1" ht="14.45" customHeight="1">
      <c r="B46" s="3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38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</row>
    <row r="47" spans="1:57" s="1" customFormat="1" ht="14.45" customHeight="1">
      <c r="B47" s="3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38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</row>
    <row r="48" spans="1:57" s="1" customFormat="1" ht="14.45" customHeight="1">
      <c r="B48" s="3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38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</row>
    <row r="49" spans="1:57" s="2" customFormat="1" ht="14.45" customHeight="1">
      <c r="B49" s="59"/>
      <c r="C49" s="52"/>
      <c r="D49" s="60" t="s">
        <v>41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42</v>
      </c>
      <c r="AI49" s="61"/>
      <c r="AJ49" s="61"/>
      <c r="AK49" s="61"/>
      <c r="AL49" s="61"/>
      <c r="AM49" s="61"/>
      <c r="AN49" s="61"/>
      <c r="AO49" s="61"/>
      <c r="AP49" s="52"/>
      <c r="AQ49" s="52"/>
      <c r="AR49" s="59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</row>
    <row r="50" spans="1:57">
      <c r="B50" s="38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38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</row>
    <row r="51" spans="1:57">
      <c r="B51" s="38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38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</row>
    <row r="52" spans="1:57">
      <c r="B52" s="38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38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</row>
    <row r="53" spans="1:57">
      <c r="B53" s="38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38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</row>
    <row r="54" spans="1:57">
      <c r="B54" s="38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38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</row>
    <row r="55" spans="1:57">
      <c r="B55" s="38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38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</row>
    <row r="56" spans="1:57">
      <c r="B56" s="38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38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</row>
    <row r="57" spans="1:57">
      <c r="B57" s="38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38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</row>
    <row r="58" spans="1:57">
      <c r="B58" s="38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38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1:57">
      <c r="B59" s="38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38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1:57" s="2" customFormat="1" ht="12.75">
      <c r="A60" s="17"/>
      <c r="B60" s="48"/>
      <c r="C60" s="49"/>
      <c r="D60" s="62" t="s">
        <v>43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62" t="s">
        <v>44</v>
      </c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62" t="s">
        <v>43</v>
      </c>
      <c r="AI60" s="51"/>
      <c r="AJ60" s="51"/>
      <c r="AK60" s="51"/>
      <c r="AL60" s="51"/>
      <c r="AM60" s="62" t="s">
        <v>44</v>
      </c>
      <c r="AN60" s="51"/>
      <c r="AO60" s="51"/>
      <c r="AP60" s="49"/>
      <c r="AQ60" s="49"/>
      <c r="AR60" s="48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49"/>
    </row>
    <row r="61" spans="1:57">
      <c r="B61" s="38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38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57">
      <c r="B62" s="38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38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</row>
    <row r="63" spans="1:57">
      <c r="B63" s="38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3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</row>
    <row r="64" spans="1:57" s="2" customFormat="1" ht="12.75">
      <c r="A64" s="17"/>
      <c r="B64" s="48"/>
      <c r="C64" s="49"/>
      <c r="D64" s="60" t="s">
        <v>45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0" t="s">
        <v>46</v>
      </c>
      <c r="AI64" s="63"/>
      <c r="AJ64" s="63"/>
      <c r="AK64" s="63"/>
      <c r="AL64" s="63"/>
      <c r="AM64" s="63"/>
      <c r="AN64" s="63"/>
      <c r="AO64" s="63"/>
      <c r="AP64" s="49"/>
      <c r="AQ64" s="49"/>
      <c r="AR64" s="48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49"/>
    </row>
    <row r="65" spans="1:57">
      <c r="B65" s="38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38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57">
      <c r="B66" s="38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38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57">
      <c r="B67" s="38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38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57">
      <c r="B68" s="38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38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57">
      <c r="B69" s="38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38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</row>
    <row r="70" spans="1:57">
      <c r="B70" s="38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38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</row>
    <row r="71" spans="1:57">
      <c r="B71" s="38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38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</row>
    <row r="72" spans="1:57">
      <c r="B72" s="38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38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</row>
    <row r="73" spans="1:57">
      <c r="B73" s="38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38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</row>
    <row r="74" spans="1:57">
      <c r="B74" s="38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38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</row>
    <row r="75" spans="1:57" s="2" customFormat="1" ht="12.75">
      <c r="A75" s="17"/>
      <c r="B75" s="48"/>
      <c r="C75" s="49"/>
      <c r="D75" s="62" t="s">
        <v>43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62" t="s">
        <v>44</v>
      </c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62" t="s">
        <v>43</v>
      </c>
      <c r="AI75" s="51"/>
      <c r="AJ75" s="51"/>
      <c r="AK75" s="51"/>
      <c r="AL75" s="51"/>
      <c r="AM75" s="62" t="s">
        <v>44</v>
      </c>
      <c r="AN75" s="51"/>
      <c r="AO75" s="51"/>
      <c r="AP75" s="49"/>
      <c r="AQ75" s="49"/>
      <c r="AR75" s="48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49"/>
    </row>
    <row r="76" spans="1:57" s="2" customFormat="1">
      <c r="A76" s="17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8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49"/>
    </row>
    <row r="77" spans="1:57" s="2" customFormat="1" ht="6.95" customHeight="1">
      <c r="A77" s="1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8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49"/>
    </row>
    <row r="78" spans="1:57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</row>
    <row r="79" spans="1:57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</row>
    <row r="80" spans="1:57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</row>
    <row r="81" spans="1:91" s="2" customFormat="1" ht="6.95" customHeight="1">
      <c r="A81" s="1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8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49"/>
    </row>
    <row r="82" spans="1:91" s="2" customFormat="1" ht="24.95" customHeight="1">
      <c r="A82" s="17"/>
      <c r="B82" s="48"/>
      <c r="C82" s="39" t="s">
        <v>47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8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49"/>
    </row>
    <row r="83" spans="1:91" s="2" customFormat="1" ht="6.95" customHeight="1">
      <c r="A83" s="17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8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49"/>
    </row>
    <row r="84" spans="1:91" s="4" customFormat="1" ht="12" customHeight="1">
      <c r="B84" s="68"/>
      <c r="C84" s="43" t="s">
        <v>12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8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</row>
    <row r="85" spans="1:91" s="5" customFormat="1" ht="36.950000000000003" customHeight="1">
      <c r="B85" s="70"/>
      <c r="C85" s="71" t="s">
        <v>14</v>
      </c>
      <c r="D85" s="72"/>
      <c r="E85" s="72"/>
      <c r="F85" s="72"/>
      <c r="G85" s="72"/>
      <c r="H85" s="72"/>
      <c r="I85" s="72"/>
      <c r="J85" s="72"/>
      <c r="K85" s="72"/>
      <c r="L85" s="223" t="str">
        <f>K6</f>
        <v>ZOO DK - vila -  provedení dlažby okolo objektu včetně odvodnění a opravy soklu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72"/>
      <c r="AL85" s="72"/>
      <c r="AM85" s="72"/>
      <c r="AN85" s="72"/>
      <c r="AO85" s="72"/>
      <c r="AP85" s="72"/>
      <c r="AQ85" s="72"/>
      <c r="AR85" s="70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</row>
    <row r="86" spans="1:91" s="2" customFormat="1" ht="6.95" customHeight="1">
      <c r="A86" s="17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8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49"/>
    </row>
    <row r="87" spans="1:91" s="2" customFormat="1" ht="12" customHeight="1">
      <c r="A87" s="17"/>
      <c r="B87" s="48"/>
      <c r="C87" s="43" t="s">
        <v>17</v>
      </c>
      <c r="D87" s="49"/>
      <c r="E87" s="49"/>
      <c r="F87" s="49"/>
      <c r="G87" s="49"/>
      <c r="H87" s="49"/>
      <c r="I87" s="49"/>
      <c r="J87" s="49"/>
      <c r="K87" s="49"/>
      <c r="L87" s="73" t="str">
        <f>IF(K8="","",K8)</f>
        <v>Dvůrt Králové nad Labem</v>
      </c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3" t="s">
        <v>19</v>
      </c>
      <c r="AJ87" s="49"/>
      <c r="AK87" s="49"/>
      <c r="AL87" s="49"/>
      <c r="AM87" s="225">
        <f>IF(AN8= "","",AN8)</f>
        <v>45379</v>
      </c>
      <c r="AN87" s="225"/>
      <c r="AO87" s="49"/>
      <c r="AP87" s="49"/>
      <c r="AQ87" s="49"/>
      <c r="AR87" s="48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49"/>
    </row>
    <row r="88" spans="1:91" s="2" customFormat="1" ht="6.95" customHeight="1">
      <c r="A88" s="17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8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49"/>
    </row>
    <row r="89" spans="1:91" s="2" customFormat="1" ht="15.2" customHeight="1">
      <c r="A89" s="17"/>
      <c r="B89" s="48"/>
      <c r="C89" s="43" t="s">
        <v>20</v>
      </c>
      <c r="D89" s="49"/>
      <c r="E89" s="49"/>
      <c r="F89" s="49"/>
      <c r="G89" s="49"/>
      <c r="H89" s="49"/>
      <c r="I89" s="49"/>
      <c r="J89" s="49"/>
      <c r="K89" s="49"/>
      <c r="L89" s="69" t="str">
        <f>IF(E11= "","",E11)</f>
        <v xml:space="preserve"> </v>
      </c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3" t="s">
        <v>24</v>
      </c>
      <c r="AJ89" s="49"/>
      <c r="AK89" s="49"/>
      <c r="AL89" s="49"/>
      <c r="AM89" s="226" t="str">
        <f>IF(E17="","",E17)</f>
        <v xml:space="preserve"> </v>
      </c>
      <c r="AN89" s="227"/>
      <c r="AO89" s="227"/>
      <c r="AP89" s="227"/>
      <c r="AQ89" s="49"/>
      <c r="AR89" s="48"/>
      <c r="AS89" s="228" t="s">
        <v>48</v>
      </c>
      <c r="AT89" s="229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49"/>
    </row>
    <row r="90" spans="1:91" s="2" customFormat="1" ht="15.2" customHeight="1">
      <c r="A90" s="17"/>
      <c r="B90" s="48"/>
      <c r="C90" s="43" t="s">
        <v>23</v>
      </c>
      <c r="D90" s="49"/>
      <c r="E90" s="49"/>
      <c r="F90" s="49"/>
      <c r="G90" s="49"/>
      <c r="H90" s="49"/>
      <c r="I90" s="49"/>
      <c r="J90" s="49"/>
      <c r="K90" s="49"/>
      <c r="L90" s="69" t="str">
        <f>IF(E14="","",E14)</f>
        <v xml:space="preserve"> </v>
      </c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3" t="s">
        <v>26</v>
      </c>
      <c r="AJ90" s="49"/>
      <c r="AK90" s="49"/>
      <c r="AL90" s="49"/>
      <c r="AM90" s="226" t="str">
        <f>IF(E20="","",E20)</f>
        <v xml:space="preserve"> </v>
      </c>
      <c r="AN90" s="227"/>
      <c r="AO90" s="227"/>
      <c r="AP90" s="227"/>
      <c r="AQ90" s="49"/>
      <c r="AR90" s="48"/>
      <c r="AS90" s="230"/>
      <c r="AT90" s="231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49"/>
    </row>
    <row r="91" spans="1:91" s="2" customFormat="1" ht="10.9" customHeight="1">
      <c r="A91" s="17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8"/>
      <c r="AS91" s="230"/>
      <c r="AT91" s="231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49"/>
    </row>
    <row r="92" spans="1:91" s="2" customFormat="1" ht="29.25" customHeight="1">
      <c r="A92" s="17"/>
      <c r="B92" s="48"/>
      <c r="C92" s="218" t="s">
        <v>49</v>
      </c>
      <c r="D92" s="219"/>
      <c r="E92" s="219"/>
      <c r="F92" s="219"/>
      <c r="G92" s="219"/>
      <c r="H92" s="78"/>
      <c r="I92" s="220" t="s">
        <v>50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51</v>
      </c>
      <c r="AH92" s="219"/>
      <c r="AI92" s="219"/>
      <c r="AJ92" s="219"/>
      <c r="AK92" s="219"/>
      <c r="AL92" s="219"/>
      <c r="AM92" s="219"/>
      <c r="AN92" s="220" t="s">
        <v>52</v>
      </c>
      <c r="AO92" s="219"/>
      <c r="AP92" s="222"/>
      <c r="AQ92" s="79" t="s">
        <v>53</v>
      </c>
      <c r="AR92" s="48"/>
      <c r="AS92" s="80" t="s">
        <v>54</v>
      </c>
      <c r="AT92" s="81" t="s">
        <v>55</v>
      </c>
      <c r="AU92" s="81" t="s">
        <v>56</v>
      </c>
      <c r="AV92" s="81" t="s">
        <v>57</v>
      </c>
      <c r="AW92" s="81" t="s">
        <v>58</v>
      </c>
      <c r="AX92" s="81" t="s">
        <v>59</v>
      </c>
      <c r="AY92" s="81" t="s">
        <v>60</v>
      </c>
      <c r="AZ92" s="81" t="s">
        <v>61</v>
      </c>
      <c r="BA92" s="81" t="s">
        <v>62</v>
      </c>
      <c r="BB92" s="81" t="s">
        <v>63</v>
      </c>
      <c r="BC92" s="81" t="s">
        <v>64</v>
      </c>
      <c r="BD92" s="82" t="s">
        <v>65</v>
      </c>
      <c r="BE92" s="49"/>
    </row>
    <row r="93" spans="1:91" s="2" customFormat="1" ht="10.9" customHeight="1">
      <c r="A93" s="17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8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49"/>
    </row>
    <row r="94" spans="1:91" s="6" customFormat="1" ht="32.450000000000003" customHeight="1">
      <c r="B94" s="86"/>
      <c r="C94" s="87" t="s">
        <v>66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89" t="s">
        <v>1</v>
      </c>
      <c r="AR94" s="86"/>
      <c r="AS94" s="90">
        <f>ROUND(AS95,2)</f>
        <v>0</v>
      </c>
      <c r="AT94" s="91">
        <f>ROUND(SUM(AV94:AW94),2)</f>
        <v>0</v>
      </c>
      <c r="AU94" s="92">
        <f>ROUND(AU95,5)</f>
        <v>1214.73739</v>
      </c>
      <c r="AV94" s="91">
        <f>ROUND(AZ94*L29,2)</f>
        <v>0</v>
      </c>
      <c r="AW94" s="91">
        <f>ROUND(BA94*L30,2)</f>
        <v>0</v>
      </c>
      <c r="AX94" s="91">
        <f>ROUND(BB94*L29,2)</f>
        <v>0</v>
      </c>
      <c r="AY94" s="91">
        <f>ROUND(BC94*L30,2)</f>
        <v>0</v>
      </c>
      <c r="AZ94" s="91">
        <f>ROUND(AZ95,2)</f>
        <v>0</v>
      </c>
      <c r="BA94" s="91">
        <f>ROUND(BA95,2)</f>
        <v>0</v>
      </c>
      <c r="BB94" s="91">
        <f>ROUND(BB95,2)</f>
        <v>0</v>
      </c>
      <c r="BC94" s="91">
        <f>ROUND(BC95,2)</f>
        <v>0</v>
      </c>
      <c r="BD94" s="93">
        <f>ROUND(BD95,2)</f>
        <v>0</v>
      </c>
      <c r="BE94" s="94"/>
      <c r="BS94" s="18" t="s">
        <v>67</v>
      </c>
      <c r="BT94" s="18" t="s">
        <v>68</v>
      </c>
      <c r="BU94" s="19" t="s">
        <v>69</v>
      </c>
      <c r="BV94" s="18" t="s">
        <v>70</v>
      </c>
      <c r="BW94" s="18" t="s">
        <v>4</v>
      </c>
      <c r="BX94" s="18" t="s">
        <v>71</v>
      </c>
      <c r="CL94" s="18" t="s">
        <v>1</v>
      </c>
    </row>
    <row r="95" spans="1:91" s="7" customFormat="1" ht="16.5" customHeight="1">
      <c r="A95" s="20" t="s">
        <v>72</v>
      </c>
      <c r="B95" s="95"/>
      <c r="C95" s="96"/>
      <c r="D95" s="214" t="s">
        <v>13</v>
      </c>
      <c r="E95" s="214"/>
      <c r="F95" s="214"/>
      <c r="G95" s="214"/>
      <c r="H95" s="214"/>
      <c r="I95" s="97"/>
      <c r="J95" s="214" t="s">
        <v>410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'03 - plocha kolem vily'!J30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98" t="s">
        <v>73</v>
      </c>
      <c r="AR95" s="95"/>
      <c r="AS95" s="99">
        <v>0</v>
      </c>
      <c r="AT95" s="100">
        <f>ROUND(SUM(AV95:AW95),2)</f>
        <v>0</v>
      </c>
      <c r="AU95" s="101">
        <f>'03 - plocha kolem vily'!P131</f>
        <v>1214.7373870000001</v>
      </c>
      <c r="AV95" s="100">
        <f>'03 - plocha kolem vily'!J33</f>
        <v>0</v>
      </c>
      <c r="AW95" s="100">
        <f>'03 - plocha kolem vily'!J34</f>
        <v>0</v>
      </c>
      <c r="AX95" s="100">
        <f>'03 - plocha kolem vily'!J35</f>
        <v>0</v>
      </c>
      <c r="AY95" s="100">
        <f>'03 - plocha kolem vily'!J36</f>
        <v>0</v>
      </c>
      <c r="AZ95" s="100">
        <f>'03 - plocha kolem vily'!F33</f>
        <v>0</v>
      </c>
      <c r="BA95" s="100">
        <f>'03 - plocha kolem vily'!F34</f>
        <v>0</v>
      </c>
      <c r="BB95" s="100">
        <f>'03 - plocha kolem vily'!F35</f>
        <v>0</v>
      </c>
      <c r="BC95" s="100">
        <f>'03 - plocha kolem vily'!F36</f>
        <v>0</v>
      </c>
      <c r="BD95" s="102">
        <f>'03 - plocha kolem vily'!F37</f>
        <v>0</v>
      </c>
      <c r="BE95" s="103"/>
      <c r="BT95" s="21" t="s">
        <v>74</v>
      </c>
      <c r="BV95" s="21" t="s">
        <v>70</v>
      </c>
      <c r="BW95" s="21" t="s">
        <v>75</v>
      </c>
      <c r="BX95" s="21" t="s">
        <v>4</v>
      </c>
      <c r="CL95" s="21" t="s">
        <v>1</v>
      </c>
      <c r="CM95" s="21" t="s">
        <v>76</v>
      </c>
    </row>
    <row r="96" spans="1:91" s="2" customFormat="1" ht="30" customHeight="1">
      <c r="A96" s="17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8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</row>
    <row r="97" spans="1:57" s="2" customFormat="1" ht="6.95" customHeight="1">
      <c r="A97" s="17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8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</row>
    <row r="98" spans="1:57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</row>
    <row r="99" spans="1:57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</row>
    <row r="100" spans="1:57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spans="1:57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</row>
    <row r="102" spans="1:57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</row>
    <row r="103" spans="1:57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</row>
    <row r="104" spans="1:57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</row>
    <row r="105" spans="1:57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</row>
    <row r="106" spans="1:57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</row>
    <row r="107" spans="1:57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</row>
    <row r="108" spans="1:57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</row>
    <row r="109" spans="1:57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</row>
    <row r="110" spans="1:57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</row>
  </sheetData>
  <sheetProtection password="D62F" sheet="1" objects="1" scenarios="1"/>
  <mergeCells count="41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  <mergeCell ref="K13:Z13"/>
  </mergeCells>
  <hyperlinks>
    <hyperlink ref="A95" location="'03 - plocha kolem vily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25"/>
  <sheetViews>
    <sheetView showGridLines="0" topLeftCell="A77" workbookViewId="0">
      <selection activeCell="BK133" sqref="BK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6" s="1" customFormat="1" ht="36.950000000000003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17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2"/>
      <c r="X2" s="22"/>
      <c r="Y2" s="22"/>
      <c r="AT2" s="16" t="s">
        <v>75</v>
      </c>
    </row>
    <row r="3" spans="1:46" s="1" customFormat="1" ht="6.95" customHeight="1">
      <c r="A3" s="22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AT3" s="16" t="s">
        <v>76</v>
      </c>
    </row>
    <row r="4" spans="1:46" s="1" customFormat="1" ht="24.95" customHeight="1">
      <c r="A4" s="22"/>
      <c r="B4" s="38"/>
      <c r="C4" s="22"/>
      <c r="D4" s="39" t="s">
        <v>77</v>
      </c>
      <c r="E4" s="22"/>
      <c r="F4" s="22"/>
      <c r="G4" s="22"/>
      <c r="H4" s="22"/>
      <c r="I4" s="22"/>
      <c r="J4" s="22"/>
      <c r="K4" s="22"/>
      <c r="L4" s="38"/>
      <c r="M4" s="104" t="s">
        <v>10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AT4" s="16" t="s">
        <v>3</v>
      </c>
    </row>
    <row r="5" spans="1:46" s="1" customFormat="1" ht="6.95" customHeight="1">
      <c r="A5" s="22"/>
      <c r="B5" s="38"/>
      <c r="C5" s="22"/>
      <c r="D5" s="22"/>
      <c r="E5" s="22"/>
      <c r="F5" s="22"/>
      <c r="G5" s="22"/>
      <c r="H5" s="22"/>
      <c r="I5" s="22"/>
      <c r="J5" s="22"/>
      <c r="K5" s="22"/>
      <c r="L5" s="38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46" s="1" customFormat="1" ht="12" customHeight="1">
      <c r="A6" s="22"/>
      <c r="B6" s="38"/>
      <c r="C6" s="22"/>
      <c r="D6" s="43" t="s">
        <v>14</v>
      </c>
      <c r="E6" s="22"/>
      <c r="F6" s="22"/>
      <c r="G6" s="22"/>
      <c r="H6" s="22"/>
      <c r="I6" s="22"/>
      <c r="J6" s="22"/>
      <c r="K6" s="22"/>
      <c r="L6" s="38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46" s="1" customFormat="1" ht="16.5" customHeight="1">
      <c r="A7" s="22"/>
      <c r="B7" s="38"/>
      <c r="C7" s="22"/>
      <c r="D7" s="22"/>
      <c r="E7" s="239" t="str">
        <f>'Rekapitulace stavby'!K6</f>
        <v>ZOO DK - vila -  provedení dlažby okolo objektu včetně odvodnění a opravy soklu</v>
      </c>
      <c r="F7" s="240"/>
      <c r="G7" s="240"/>
      <c r="H7" s="240"/>
      <c r="I7" s="22"/>
      <c r="J7" s="22"/>
      <c r="K7" s="22"/>
      <c r="L7" s="38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46" s="2" customFormat="1" ht="12" customHeight="1">
      <c r="A8" s="49"/>
      <c r="B8" s="48"/>
      <c r="C8" s="49"/>
      <c r="D8" s="43" t="s">
        <v>78</v>
      </c>
      <c r="E8" s="49"/>
      <c r="F8" s="49"/>
      <c r="G8" s="49"/>
      <c r="H8" s="49"/>
      <c r="I8" s="49"/>
      <c r="J8" s="49"/>
      <c r="K8" s="49"/>
      <c r="L8" s="59"/>
      <c r="M8" s="52"/>
      <c r="N8" s="52"/>
      <c r="O8" s="52"/>
      <c r="P8" s="52"/>
      <c r="Q8" s="52"/>
      <c r="R8" s="52"/>
      <c r="S8" s="49"/>
      <c r="T8" s="49"/>
      <c r="U8" s="49"/>
      <c r="V8" s="49"/>
      <c r="W8" s="49"/>
      <c r="X8" s="49"/>
      <c r="Y8" s="49"/>
      <c r="Z8" s="17"/>
      <c r="AA8" s="17"/>
      <c r="AB8" s="17"/>
      <c r="AC8" s="17"/>
      <c r="AD8" s="17"/>
      <c r="AE8" s="17"/>
    </row>
    <row r="9" spans="1:46" s="2" customFormat="1" ht="16.5" customHeight="1">
      <c r="A9" s="49"/>
      <c r="B9" s="48"/>
      <c r="C9" s="49"/>
      <c r="D9" s="49"/>
      <c r="E9" s="241" t="s">
        <v>79</v>
      </c>
      <c r="F9" s="242"/>
      <c r="G9" s="242"/>
      <c r="H9" s="242"/>
      <c r="I9" s="49"/>
      <c r="J9" s="49"/>
      <c r="K9" s="49"/>
      <c r="L9" s="59"/>
      <c r="M9" s="52"/>
      <c r="N9" s="52"/>
      <c r="O9" s="52"/>
      <c r="P9" s="52"/>
      <c r="Q9" s="52"/>
      <c r="R9" s="52"/>
      <c r="S9" s="49"/>
      <c r="T9" s="49"/>
      <c r="U9" s="49"/>
      <c r="V9" s="49"/>
      <c r="W9" s="49"/>
      <c r="X9" s="49"/>
      <c r="Y9" s="49"/>
      <c r="Z9" s="17"/>
      <c r="AA9" s="17"/>
      <c r="AB9" s="17"/>
      <c r="AC9" s="17"/>
      <c r="AD9" s="17"/>
      <c r="AE9" s="17"/>
    </row>
    <row r="10" spans="1:46" s="2" customFormat="1">
      <c r="A10" s="49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59"/>
      <c r="M10" s="52"/>
      <c r="N10" s="52"/>
      <c r="O10" s="52"/>
      <c r="P10" s="52"/>
      <c r="Q10" s="52"/>
      <c r="R10" s="52"/>
      <c r="S10" s="49"/>
      <c r="T10" s="49"/>
      <c r="U10" s="49"/>
      <c r="V10" s="49"/>
      <c r="W10" s="49"/>
      <c r="X10" s="49"/>
      <c r="Y10" s="49"/>
      <c r="Z10" s="17"/>
      <c r="AA10" s="17"/>
      <c r="AB10" s="17"/>
      <c r="AC10" s="17"/>
      <c r="AD10" s="17"/>
      <c r="AE10" s="17"/>
    </row>
    <row r="11" spans="1:46" s="2" customFormat="1" ht="12" customHeight="1">
      <c r="A11" s="49"/>
      <c r="B11" s="48"/>
      <c r="C11" s="49"/>
      <c r="D11" s="43" t="s">
        <v>15</v>
      </c>
      <c r="E11" s="49"/>
      <c r="F11" s="44" t="s">
        <v>1</v>
      </c>
      <c r="G11" s="49"/>
      <c r="H11" s="49"/>
      <c r="I11" s="43" t="s">
        <v>16</v>
      </c>
      <c r="J11" s="44" t="s">
        <v>1</v>
      </c>
      <c r="K11" s="49"/>
      <c r="L11" s="59"/>
      <c r="M11" s="52"/>
      <c r="N11" s="52"/>
      <c r="O11" s="52"/>
      <c r="P11" s="52"/>
      <c r="Q11" s="52"/>
      <c r="R11" s="52"/>
      <c r="S11" s="49"/>
      <c r="T11" s="49"/>
      <c r="U11" s="49"/>
      <c r="V11" s="49"/>
      <c r="W11" s="49"/>
      <c r="X11" s="49"/>
      <c r="Y11" s="49"/>
      <c r="Z11" s="17"/>
      <c r="AA11" s="17"/>
      <c r="AB11" s="17"/>
      <c r="AC11" s="17"/>
      <c r="AD11" s="17"/>
      <c r="AE11" s="17"/>
    </row>
    <row r="12" spans="1:46" s="2" customFormat="1" ht="12" customHeight="1">
      <c r="A12" s="49"/>
      <c r="B12" s="48"/>
      <c r="C12" s="49"/>
      <c r="D12" s="43" t="s">
        <v>17</v>
      </c>
      <c r="E12" s="49"/>
      <c r="F12" s="44" t="s">
        <v>18</v>
      </c>
      <c r="G12" s="49"/>
      <c r="H12" s="49"/>
      <c r="I12" s="43" t="s">
        <v>19</v>
      </c>
      <c r="J12" s="105">
        <f>'Rekapitulace stavby'!AN8</f>
        <v>45379</v>
      </c>
      <c r="K12" s="49"/>
      <c r="L12" s="59"/>
      <c r="M12" s="52"/>
      <c r="N12" s="52"/>
      <c r="O12" s="52"/>
      <c r="P12" s="52"/>
      <c r="Q12" s="52"/>
      <c r="R12" s="52"/>
      <c r="S12" s="49"/>
      <c r="T12" s="49"/>
      <c r="U12" s="49"/>
      <c r="V12" s="49"/>
      <c r="W12" s="49"/>
      <c r="X12" s="49"/>
      <c r="Y12" s="49"/>
      <c r="Z12" s="17"/>
      <c r="AA12" s="17"/>
      <c r="AB12" s="17"/>
      <c r="AC12" s="17"/>
      <c r="AD12" s="17"/>
      <c r="AE12" s="17"/>
    </row>
    <row r="13" spans="1:46" s="2" customFormat="1" ht="10.9" customHeight="1">
      <c r="A13" s="49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59"/>
      <c r="M13" s="52"/>
      <c r="N13" s="52"/>
      <c r="O13" s="52"/>
      <c r="P13" s="52"/>
      <c r="Q13" s="52"/>
      <c r="R13" s="52"/>
      <c r="S13" s="49"/>
      <c r="T13" s="49"/>
      <c r="U13" s="49"/>
      <c r="V13" s="49"/>
      <c r="W13" s="49"/>
      <c r="X13" s="49"/>
      <c r="Y13" s="49"/>
      <c r="Z13" s="17"/>
      <c r="AA13" s="17"/>
      <c r="AB13" s="17"/>
      <c r="AC13" s="17"/>
      <c r="AD13" s="17"/>
      <c r="AE13" s="17"/>
    </row>
    <row r="14" spans="1:46" s="2" customFormat="1" ht="12" customHeight="1">
      <c r="A14" s="49"/>
      <c r="B14" s="48"/>
      <c r="C14" s="49"/>
      <c r="D14" s="43" t="s">
        <v>20</v>
      </c>
      <c r="E14" s="49"/>
      <c r="F14" s="49"/>
      <c r="G14" s="49"/>
      <c r="H14" s="49"/>
      <c r="I14" s="43" t="s">
        <v>21</v>
      </c>
      <c r="J14" s="44" t="str">
        <f>IF('Rekapitulace stavby'!AN10="","",'Rekapitulace stavby'!AN10)</f>
        <v/>
      </c>
      <c r="K14" s="49"/>
      <c r="L14" s="59"/>
      <c r="M14" s="52"/>
      <c r="N14" s="52"/>
      <c r="O14" s="52"/>
      <c r="P14" s="52"/>
      <c r="Q14" s="52"/>
      <c r="R14" s="52"/>
      <c r="S14" s="49"/>
      <c r="T14" s="49"/>
      <c r="U14" s="49"/>
      <c r="V14" s="49"/>
      <c r="W14" s="49"/>
      <c r="X14" s="49"/>
      <c r="Y14" s="49"/>
      <c r="Z14" s="17"/>
      <c r="AA14" s="17"/>
      <c r="AB14" s="17"/>
      <c r="AC14" s="17"/>
      <c r="AD14" s="17"/>
      <c r="AE14" s="17"/>
    </row>
    <row r="15" spans="1:46" s="2" customFormat="1" ht="18" customHeight="1">
      <c r="A15" s="49"/>
      <c r="B15" s="48"/>
      <c r="C15" s="49"/>
      <c r="D15" s="49"/>
      <c r="E15" s="44" t="str">
        <f>IF('Rekapitulace stavby'!E11="","",'Rekapitulace stavby'!E11)</f>
        <v xml:space="preserve"> </v>
      </c>
      <c r="F15" s="49"/>
      <c r="G15" s="49"/>
      <c r="H15" s="49"/>
      <c r="I15" s="43" t="s">
        <v>22</v>
      </c>
      <c r="J15" s="44" t="str">
        <f>IF('Rekapitulace stavby'!AN11="","",'Rekapitulace stavby'!AN11)</f>
        <v/>
      </c>
      <c r="K15" s="49"/>
      <c r="L15" s="59"/>
      <c r="M15" s="52"/>
      <c r="N15" s="52"/>
      <c r="O15" s="52"/>
      <c r="P15" s="52"/>
      <c r="Q15" s="52"/>
      <c r="R15" s="52"/>
      <c r="S15" s="49"/>
      <c r="T15" s="49"/>
      <c r="U15" s="49"/>
      <c r="V15" s="49"/>
      <c r="W15" s="49"/>
      <c r="X15" s="49"/>
      <c r="Y15" s="49"/>
      <c r="Z15" s="17"/>
      <c r="AA15" s="17"/>
      <c r="AB15" s="17"/>
      <c r="AC15" s="17"/>
      <c r="AD15" s="17"/>
      <c r="AE15" s="17"/>
    </row>
    <row r="16" spans="1:46" s="2" customFormat="1" ht="6.95" customHeight="1">
      <c r="A16" s="49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59"/>
      <c r="M16" s="52"/>
      <c r="N16" s="52"/>
      <c r="O16" s="52"/>
      <c r="P16" s="52"/>
      <c r="Q16" s="52"/>
      <c r="R16" s="52"/>
      <c r="S16" s="49"/>
      <c r="T16" s="49"/>
      <c r="U16" s="49"/>
      <c r="V16" s="49"/>
      <c r="W16" s="49"/>
      <c r="X16" s="49"/>
      <c r="Y16" s="49"/>
      <c r="Z16" s="17"/>
      <c r="AA16" s="17"/>
      <c r="AB16" s="17"/>
      <c r="AC16" s="17"/>
      <c r="AD16" s="17"/>
      <c r="AE16" s="17"/>
    </row>
    <row r="17" spans="1:31" s="2" customFormat="1" ht="12" customHeight="1">
      <c r="A17" s="49"/>
      <c r="B17" s="48"/>
      <c r="C17" s="49"/>
      <c r="D17" s="43" t="s">
        <v>23</v>
      </c>
      <c r="E17" s="49"/>
      <c r="F17" s="49"/>
      <c r="G17" s="49"/>
      <c r="H17" s="49"/>
      <c r="I17" s="43" t="s">
        <v>21</v>
      </c>
      <c r="J17" s="44" t="str">
        <f>'Rekapitulace stavby'!AN13</f>
        <v/>
      </c>
      <c r="K17" s="49"/>
      <c r="L17" s="59"/>
      <c r="M17" s="52"/>
      <c r="N17" s="52"/>
      <c r="O17" s="52"/>
      <c r="P17" s="52"/>
      <c r="Q17" s="52"/>
      <c r="R17" s="52"/>
      <c r="S17" s="49"/>
      <c r="T17" s="49"/>
      <c r="U17" s="49"/>
      <c r="V17" s="49"/>
      <c r="W17" s="49"/>
      <c r="X17" s="49"/>
      <c r="Y17" s="49"/>
      <c r="Z17" s="17"/>
      <c r="AA17" s="17"/>
      <c r="AB17" s="17"/>
      <c r="AC17" s="17"/>
      <c r="AD17" s="17"/>
      <c r="AE17" s="17"/>
    </row>
    <row r="18" spans="1:31" s="2" customFormat="1" ht="18" customHeight="1">
      <c r="A18" s="49"/>
      <c r="B18" s="48"/>
      <c r="C18" s="49"/>
      <c r="D18" s="49"/>
      <c r="E18" s="201" t="str">
        <f>'Rekapitulace stavby'!E14</f>
        <v xml:space="preserve"> </v>
      </c>
      <c r="F18" s="201"/>
      <c r="G18" s="201"/>
      <c r="H18" s="201"/>
      <c r="I18" s="43" t="s">
        <v>22</v>
      </c>
      <c r="J18" s="44" t="str">
        <f>'Rekapitulace stavby'!AN14</f>
        <v/>
      </c>
      <c r="K18" s="49"/>
      <c r="L18" s="59"/>
      <c r="M18" s="52"/>
      <c r="N18" s="52"/>
      <c r="O18" s="52"/>
      <c r="P18" s="52"/>
      <c r="Q18" s="52"/>
      <c r="R18" s="52"/>
      <c r="S18" s="49"/>
      <c r="T18" s="49"/>
      <c r="U18" s="49"/>
      <c r="V18" s="49"/>
      <c r="W18" s="49"/>
      <c r="X18" s="49"/>
      <c r="Y18" s="49"/>
      <c r="Z18" s="17"/>
      <c r="AA18" s="17"/>
      <c r="AB18" s="17"/>
      <c r="AC18" s="17"/>
      <c r="AD18" s="17"/>
      <c r="AE18" s="17"/>
    </row>
    <row r="19" spans="1:31" s="2" customFormat="1" ht="6.95" customHeight="1">
      <c r="A19" s="49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59"/>
      <c r="M19" s="52"/>
      <c r="N19" s="52"/>
      <c r="O19" s="52"/>
      <c r="P19" s="52"/>
      <c r="Q19" s="52"/>
      <c r="R19" s="52"/>
      <c r="S19" s="49"/>
      <c r="T19" s="49"/>
      <c r="U19" s="49"/>
      <c r="V19" s="49"/>
      <c r="W19" s="49"/>
      <c r="X19" s="49"/>
      <c r="Y19" s="49"/>
      <c r="Z19" s="17"/>
      <c r="AA19" s="17"/>
      <c r="AB19" s="17"/>
      <c r="AC19" s="17"/>
      <c r="AD19" s="17"/>
      <c r="AE19" s="17"/>
    </row>
    <row r="20" spans="1:31" s="2" customFormat="1" ht="12" customHeight="1">
      <c r="A20" s="49"/>
      <c r="B20" s="48"/>
      <c r="C20" s="49"/>
      <c r="D20" s="43" t="s">
        <v>24</v>
      </c>
      <c r="E20" s="49"/>
      <c r="F20" s="49"/>
      <c r="G20" s="49"/>
      <c r="H20" s="49"/>
      <c r="I20" s="43" t="s">
        <v>21</v>
      </c>
      <c r="J20" s="44" t="str">
        <f>IF('Rekapitulace stavby'!AN16="","",'Rekapitulace stavby'!AN16)</f>
        <v/>
      </c>
      <c r="K20" s="49"/>
      <c r="L20" s="59"/>
      <c r="M20" s="52"/>
      <c r="N20" s="52"/>
      <c r="O20" s="52"/>
      <c r="P20" s="52"/>
      <c r="Q20" s="52"/>
      <c r="R20" s="52"/>
      <c r="S20" s="49"/>
      <c r="T20" s="49"/>
      <c r="U20" s="49"/>
      <c r="V20" s="49"/>
      <c r="W20" s="49"/>
      <c r="X20" s="49"/>
      <c r="Y20" s="49"/>
      <c r="Z20" s="17"/>
      <c r="AA20" s="17"/>
      <c r="AB20" s="17"/>
      <c r="AC20" s="17"/>
      <c r="AD20" s="17"/>
      <c r="AE20" s="17"/>
    </row>
    <row r="21" spans="1:31" s="2" customFormat="1" ht="18" customHeight="1">
      <c r="A21" s="49"/>
      <c r="B21" s="48"/>
      <c r="C21" s="49"/>
      <c r="D21" s="49"/>
      <c r="E21" s="44" t="str">
        <f>IF('Rekapitulace stavby'!E17="","",'Rekapitulace stavby'!E17)</f>
        <v xml:space="preserve"> </v>
      </c>
      <c r="F21" s="49"/>
      <c r="G21" s="49"/>
      <c r="H21" s="49"/>
      <c r="I21" s="43" t="s">
        <v>22</v>
      </c>
      <c r="J21" s="44" t="str">
        <f>IF('Rekapitulace stavby'!AN17="","",'Rekapitulace stavby'!AN17)</f>
        <v/>
      </c>
      <c r="K21" s="49"/>
      <c r="L21" s="59"/>
      <c r="M21" s="52"/>
      <c r="N21" s="52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17"/>
      <c r="AA21" s="17"/>
      <c r="AB21" s="17"/>
      <c r="AC21" s="17"/>
      <c r="AD21" s="17"/>
      <c r="AE21" s="17"/>
    </row>
    <row r="22" spans="1:31" s="2" customFormat="1" ht="6.95" customHeight="1">
      <c r="A22" s="49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9"/>
      <c r="M22" s="52"/>
      <c r="N22" s="52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17"/>
      <c r="AA22" s="17"/>
      <c r="AB22" s="17"/>
      <c r="AC22" s="17"/>
      <c r="AD22" s="17"/>
      <c r="AE22" s="17"/>
    </row>
    <row r="23" spans="1:31" s="2" customFormat="1" ht="12" customHeight="1">
      <c r="A23" s="49"/>
      <c r="B23" s="48"/>
      <c r="C23" s="49"/>
      <c r="D23" s="43" t="s">
        <v>26</v>
      </c>
      <c r="E23" s="49"/>
      <c r="F23" s="49"/>
      <c r="G23" s="49"/>
      <c r="H23" s="49"/>
      <c r="I23" s="43" t="s">
        <v>21</v>
      </c>
      <c r="J23" s="44" t="str">
        <f>IF('Rekapitulace stavby'!AN19="","",'Rekapitulace stavby'!AN19)</f>
        <v/>
      </c>
      <c r="K23" s="49"/>
      <c r="L23" s="59"/>
      <c r="M23" s="52"/>
      <c r="N23" s="52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17"/>
      <c r="AA23" s="17"/>
      <c r="AB23" s="17"/>
      <c r="AC23" s="17"/>
      <c r="AD23" s="17"/>
      <c r="AE23" s="17"/>
    </row>
    <row r="24" spans="1:31" s="2" customFormat="1" ht="18" customHeight="1">
      <c r="A24" s="49"/>
      <c r="B24" s="48"/>
      <c r="C24" s="49"/>
      <c r="D24" s="49"/>
      <c r="E24" s="44" t="str">
        <f>IF('Rekapitulace stavby'!E20="","",'Rekapitulace stavby'!E20)</f>
        <v xml:space="preserve"> </v>
      </c>
      <c r="F24" s="49"/>
      <c r="G24" s="49"/>
      <c r="H24" s="49"/>
      <c r="I24" s="43" t="s">
        <v>22</v>
      </c>
      <c r="J24" s="44" t="str">
        <f>IF('Rekapitulace stavby'!AN20="","",'Rekapitulace stavby'!AN20)</f>
        <v/>
      </c>
      <c r="K24" s="49"/>
      <c r="L24" s="59"/>
      <c r="M24" s="52"/>
      <c r="N24" s="52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17"/>
      <c r="AA24" s="17"/>
      <c r="AB24" s="17"/>
      <c r="AC24" s="17"/>
      <c r="AD24" s="17"/>
      <c r="AE24" s="17"/>
    </row>
    <row r="25" spans="1:31" s="2" customFormat="1" ht="6.95" customHeight="1">
      <c r="A25" s="49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9"/>
      <c r="M25" s="52"/>
      <c r="N25" s="52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17"/>
      <c r="AA25" s="17"/>
      <c r="AB25" s="17"/>
      <c r="AC25" s="17"/>
      <c r="AD25" s="17"/>
      <c r="AE25" s="17"/>
    </row>
    <row r="26" spans="1:31" s="2" customFormat="1" ht="12" customHeight="1">
      <c r="A26" s="49"/>
      <c r="B26" s="48"/>
      <c r="C26" s="49"/>
      <c r="D26" s="43" t="s">
        <v>27</v>
      </c>
      <c r="E26" s="49"/>
      <c r="F26" s="49"/>
      <c r="G26" s="49"/>
      <c r="H26" s="49"/>
      <c r="I26" s="49"/>
      <c r="J26" s="49"/>
      <c r="K26" s="49"/>
      <c r="L26" s="59"/>
      <c r="M26" s="52"/>
      <c r="N26" s="52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17"/>
      <c r="AA26" s="17"/>
      <c r="AB26" s="17"/>
      <c r="AC26" s="17"/>
      <c r="AD26" s="17"/>
      <c r="AE26" s="17"/>
    </row>
    <row r="27" spans="1:31" s="8" customFormat="1" ht="16.5" customHeight="1">
      <c r="A27" s="106"/>
      <c r="B27" s="107"/>
      <c r="C27" s="106"/>
      <c r="D27" s="106"/>
      <c r="E27" s="204" t="s">
        <v>1</v>
      </c>
      <c r="F27" s="204"/>
      <c r="G27" s="204"/>
      <c r="H27" s="204"/>
      <c r="I27" s="106"/>
      <c r="J27" s="106"/>
      <c r="K27" s="106"/>
      <c r="L27" s="108"/>
      <c r="M27" s="109"/>
      <c r="N27" s="109"/>
      <c r="O27" s="109"/>
      <c r="P27" s="109"/>
      <c r="Q27" s="109"/>
      <c r="R27" s="109"/>
      <c r="S27" s="106"/>
      <c r="T27" s="106"/>
      <c r="U27" s="106"/>
      <c r="V27" s="106"/>
      <c r="W27" s="106"/>
      <c r="X27" s="106"/>
      <c r="Y27" s="106"/>
      <c r="Z27" s="23"/>
      <c r="AA27" s="23"/>
      <c r="AB27" s="23"/>
      <c r="AC27" s="23"/>
      <c r="AD27" s="23"/>
      <c r="AE27" s="23"/>
    </row>
    <row r="28" spans="1:31" s="2" customFormat="1" ht="6.95" customHeight="1">
      <c r="A28" s="49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59"/>
      <c r="M28" s="52"/>
      <c r="N28" s="52"/>
      <c r="O28" s="52"/>
      <c r="P28" s="52"/>
      <c r="Q28" s="52"/>
      <c r="R28" s="52"/>
      <c r="S28" s="49"/>
      <c r="T28" s="49"/>
      <c r="U28" s="49"/>
      <c r="V28" s="49"/>
      <c r="W28" s="49"/>
      <c r="X28" s="49"/>
      <c r="Y28" s="49"/>
      <c r="Z28" s="17"/>
      <c r="AA28" s="17"/>
      <c r="AB28" s="17"/>
      <c r="AC28" s="17"/>
      <c r="AD28" s="17"/>
      <c r="AE28" s="17"/>
    </row>
    <row r="29" spans="1:31" s="2" customFormat="1" ht="6.95" customHeight="1">
      <c r="A29" s="49"/>
      <c r="B29" s="48"/>
      <c r="C29" s="49"/>
      <c r="D29" s="84"/>
      <c r="E29" s="84"/>
      <c r="F29" s="84"/>
      <c r="G29" s="84"/>
      <c r="H29" s="84"/>
      <c r="I29" s="84"/>
      <c r="J29" s="84"/>
      <c r="K29" s="84"/>
      <c r="L29" s="59"/>
      <c r="M29" s="52"/>
      <c r="N29" s="52"/>
      <c r="O29" s="52"/>
      <c r="P29" s="52"/>
      <c r="Q29" s="52"/>
      <c r="R29" s="52"/>
      <c r="S29" s="49"/>
      <c r="T29" s="49"/>
      <c r="U29" s="49"/>
      <c r="V29" s="49"/>
      <c r="W29" s="49"/>
      <c r="X29" s="49"/>
      <c r="Y29" s="49"/>
      <c r="Z29" s="17"/>
      <c r="AA29" s="17"/>
      <c r="AB29" s="17"/>
      <c r="AC29" s="17"/>
      <c r="AD29" s="17"/>
      <c r="AE29" s="17"/>
    </row>
    <row r="30" spans="1:31" s="2" customFormat="1" ht="25.35" customHeight="1">
      <c r="A30" s="49"/>
      <c r="B30" s="48"/>
      <c r="C30" s="49"/>
      <c r="D30" s="110" t="s">
        <v>28</v>
      </c>
      <c r="E30" s="49"/>
      <c r="F30" s="49"/>
      <c r="G30" s="49"/>
      <c r="H30" s="49"/>
      <c r="I30" s="49"/>
      <c r="J30" s="111">
        <f>ROUND(J131, 2)</f>
        <v>0</v>
      </c>
      <c r="K30" s="49"/>
      <c r="L30" s="59"/>
      <c r="M30" s="52"/>
      <c r="N30" s="52"/>
      <c r="O30" s="52"/>
      <c r="P30" s="52"/>
      <c r="Q30" s="52"/>
      <c r="R30" s="52"/>
      <c r="S30" s="49"/>
      <c r="T30" s="49"/>
      <c r="U30" s="49"/>
      <c r="V30" s="49"/>
      <c r="W30" s="49"/>
      <c r="X30" s="49"/>
      <c r="Y30" s="49"/>
      <c r="Z30" s="17"/>
      <c r="AA30" s="17"/>
      <c r="AB30" s="17"/>
      <c r="AC30" s="17"/>
      <c r="AD30" s="17"/>
      <c r="AE30" s="17"/>
    </row>
    <row r="31" spans="1:31" s="2" customFormat="1" ht="6.95" customHeight="1">
      <c r="A31" s="49"/>
      <c r="B31" s="48"/>
      <c r="C31" s="49"/>
      <c r="D31" s="84"/>
      <c r="E31" s="84"/>
      <c r="F31" s="84"/>
      <c r="G31" s="84"/>
      <c r="H31" s="84"/>
      <c r="I31" s="84"/>
      <c r="J31" s="84"/>
      <c r="K31" s="84"/>
      <c r="L31" s="59"/>
      <c r="M31" s="52"/>
      <c r="N31" s="52"/>
      <c r="O31" s="52"/>
      <c r="P31" s="52"/>
      <c r="Q31" s="52"/>
      <c r="R31" s="52"/>
      <c r="S31" s="49"/>
      <c r="T31" s="49"/>
      <c r="U31" s="49"/>
      <c r="V31" s="49"/>
      <c r="W31" s="49"/>
      <c r="X31" s="49"/>
      <c r="Y31" s="49"/>
      <c r="Z31" s="17"/>
      <c r="AA31" s="17"/>
      <c r="AB31" s="17"/>
      <c r="AC31" s="17"/>
      <c r="AD31" s="17"/>
      <c r="AE31" s="17"/>
    </row>
    <row r="32" spans="1:31" s="2" customFormat="1" ht="14.45" customHeight="1">
      <c r="A32" s="49"/>
      <c r="B32" s="48"/>
      <c r="C32" s="49"/>
      <c r="D32" s="49"/>
      <c r="E32" s="49"/>
      <c r="F32" s="112" t="s">
        <v>30</v>
      </c>
      <c r="G32" s="49"/>
      <c r="H32" s="49"/>
      <c r="I32" s="112" t="s">
        <v>29</v>
      </c>
      <c r="J32" s="112" t="s">
        <v>31</v>
      </c>
      <c r="K32" s="49"/>
      <c r="L32" s="59"/>
      <c r="M32" s="52"/>
      <c r="N32" s="52"/>
      <c r="O32" s="52"/>
      <c r="P32" s="52"/>
      <c r="Q32" s="52"/>
      <c r="R32" s="52"/>
      <c r="S32" s="49"/>
      <c r="T32" s="49"/>
      <c r="U32" s="49"/>
      <c r="V32" s="49"/>
      <c r="W32" s="49"/>
      <c r="X32" s="49"/>
      <c r="Y32" s="49"/>
      <c r="Z32" s="17"/>
      <c r="AA32" s="17"/>
      <c r="AB32" s="17"/>
      <c r="AC32" s="17"/>
      <c r="AD32" s="17"/>
      <c r="AE32" s="17"/>
    </row>
    <row r="33" spans="1:31" s="2" customFormat="1" ht="14.45" customHeight="1">
      <c r="A33" s="49"/>
      <c r="B33" s="48"/>
      <c r="C33" s="49"/>
      <c r="D33" s="113" t="s">
        <v>32</v>
      </c>
      <c r="E33" s="43" t="s">
        <v>33</v>
      </c>
      <c r="F33" s="114">
        <f>ROUND((SUM(BE131:BE229)),  2)</f>
        <v>0</v>
      </c>
      <c r="G33" s="49"/>
      <c r="H33" s="49"/>
      <c r="I33" s="115">
        <v>0.21</v>
      </c>
      <c r="J33" s="114">
        <f>ROUND(((SUM(BE131:BE229))*I33),  2)</f>
        <v>0</v>
      </c>
      <c r="K33" s="49"/>
      <c r="L33" s="59"/>
      <c r="M33" s="52"/>
      <c r="N33" s="52"/>
      <c r="O33" s="52"/>
      <c r="P33" s="52"/>
      <c r="Q33" s="52"/>
      <c r="R33" s="52"/>
      <c r="S33" s="49"/>
      <c r="T33" s="49"/>
      <c r="U33" s="49"/>
      <c r="V33" s="49"/>
      <c r="W33" s="49"/>
      <c r="X33" s="49"/>
      <c r="Y33" s="49"/>
      <c r="Z33" s="17"/>
      <c r="AA33" s="17"/>
      <c r="AB33" s="17"/>
      <c r="AC33" s="17"/>
      <c r="AD33" s="17"/>
      <c r="AE33" s="17"/>
    </row>
    <row r="34" spans="1:31" s="2" customFormat="1" ht="14.45" customHeight="1">
      <c r="A34" s="49"/>
      <c r="B34" s="48"/>
      <c r="C34" s="49"/>
      <c r="D34" s="49"/>
      <c r="E34" s="43" t="s">
        <v>34</v>
      </c>
      <c r="F34" s="114">
        <f>ROUND((SUM(BF131:BF229)),  2)</f>
        <v>0</v>
      </c>
      <c r="G34" s="49"/>
      <c r="H34" s="49"/>
      <c r="I34" s="115">
        <v>0.15</v>
      </c>
      <c r="J34" s="114">
        <f>ROUND(((SUM(BF131:BF229))*I34),  2)</f>
        <v>0</v>
      </c>
      <c r="K34" s="49"/>
      <c r="L34" s="59"/>
      <c r="M34" s="52"/>
      <c r="N34" s="52"/>
      <c r="O34" s="52"/>
      <c r="P34" s="52"/>
      <c r="Q34" s="52"/>
      <c r="R34" s="52"/>
      <c r="S34" s="49"/>
      <c r="T34" s="49"/>
      <c r="U34" s="49"/>
      <c r="V34" s="49"/>
      <c r="W34" s="49"/>
      <c r="X34" s="49"/>
      <c r="Y34" s="49"/>
      <c r="Z34" s="17"/>
      <c r="AA34" s="17"/>
      <c r="AB34" s="17"/>
      <c r="AC34" s="17"/>
      <c r="AD34" s="17"/>
      <c r="AE34" s="17"/>
    </row>
    <row r="35" spans="1:31" s="2" customFormat="1" ht="14.45" hidden="1" customHeight="1">
      <c r="A35" s="49"/>
      <c r="B35" s="48"/>
      <c r="C35" s="49"/>
      <c r="D35" s="49"/>
      <c r="E35" s="43" t="s">
        <v>35</v>
      </c>
      <c r="F35" s="114">
        <f>ROUND((SUM(BG131:BG229)),  2)</f>
        <v>0</v>
      </c>
      <c r="G35" s="49"/>
      <c r="H35" s="49"/>
      <c r="I35" s="115">
        <v>0.21</v>
      </c>
      <c r="J35" s="114">
        <f>0</f>
        <v>0</v>
      </c>
      <c r="K35" s="49"/>
      <c r="L35" s="59"/>
      <c r="M35" s="52"/>
      <c r="N35" s="52"/>
      <c r="O35" s="52"/>
      <c r="P35" s="52"/>
      <c r="Q35" s="52"/>
      <c r="R35" s="52"/>
      <c r="S35" s="49"/>
      <c r="T35" s="49"/>
      <c r="U35" s="49"/>
      <c r="V35" s="49"/>
      <c r="W35" s="49"/>
      <c r="X35" s="49"/>
      <c r="Y35" s="49"/>
      <c r="Z35" s="17"/>
      <c r="AA35" s="17"/>
      <c r="AB35" s="17"/>
      <c r="AC35" s="17"/>
      <c r="AD35" s="17"/>
      <c r="AE35" s="17"/>
    </row>
    <row r="36" spans="1:31" s="2" customFormat="1" ht="14.45" hidden="1" customHeight="1">
      <c r="A36" s="49"/>
      <c r="B36" s="48"/>
      <c r="C36" s="49"/>
      <c r="D36" s="49"/>
      <c r="E36" s="43" t="s">
        <v>36</v>
      </c>
      <c r="F36" s="114">
        <f>ROUND((SUM(BH131:BH229)),  2)</f>
        <v>0</v>
      </c>
      <c r="G36" s="49"/>
      <c r="H36" s="49"/>
      <c r="I36" s="115">
        <v>0.15</v>
      </c>
      <c r="J36" s="114">
        <f>0</f>
        <v>0</v>
      </c>
      <c r="K36" s="49"/>
      <c r="L36" s="59"/>
      <c r="M36" s="52"/>
      <c r="N36" s="52"/>
      <c r="O36" s="52"/>
      <c r="P36" s="52"/>
      <c r="Q36" s="52"/>
      <c r="R36" s="52"/>
      <c r="S36" s="49"/>
      <c r="T36" s="49"/>
      <c r="U36" s="49"/>
      <c r="V36" s="49"/>
      <c r="W36" s="49"/>
      <c r="X36" s="49"/>
      <c r="Y36" s="49"/>
      <c r="Z36" s="17"/>
      <c r="AA36" s="17"/>
      <c r="AB36" s="17"/>
      <c r="AC36" s="17"/>
      <c r="AD36" s="17"/>
      <c r="AE36" s="17"/>
    </row>
    <row r="37" spans="1:31" s="2" customFormat="1" ht="14.45" hidden="1" customHeight="1">
      <c r="A37" s="49"/>
      <c r="B37" s="48"/>
      <c r="C37" s="49"/>
      <c r="D37" s="49"/>
      <c r="E37" s="43" t="s">
        <v>37</v>
      </c>
      <c r="F37" s="114">
        <f>ROUND((SUM(BI131:BI229)),  2)</f>
        <v>0</v>
      </c>
      <c r="G37" s="49"/>
      <c r="H37" s="49"/>
      <c r="I37" s="115">
        <v>0</v>
      </c>
      <c r="J37" s="114">
        <f>0</f>
        <v>0</v>
      </c>
      <c r="K37" s="49"/>
      <c r="L37" s="59"/>
      <c r="M37" s="52"/>
      <c r="N37" s="52"/>
      <c r="O37" s="52"/>
      <c r="P37" s="52"/>
      <c r="Q37" s="52"/>
      <c r="R37" s="52"/>
      <c r="S37" s="49"/>
      <c r="T37" s="49"/>
      <c r="U37" s="49"/>
      <c r="V37" s="49"/>
      <c r="W37" s="49"/>
      <c r="X37" s="49"/>
      <c r="Y37" s="49"/>
      <c r="Z37" s="17"/>
      <c r="AA37" s="17"/>
      <c r="AB37" s="17"/>
      <c r="AC37" s="17"/>
      <c r="AD37" s="17"/>
      <c r="AE37" s="17"/>
    </row>
    <row r="38" spans="1:31" s="2" customFormat="1" ht="6.95" customHeight="1">
      <c r="A38" s="49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59"/>
      <c r="M38" s="52"/>
      <c r="N38" s="52"/>
      <c r="O38" s="52"/>
      <c r="P38" s="52"/>
      <c r="Q38" s="52"/>
      <c r="R38" s="52"/>
      <c r="S38" s="49"/>
      <c r="T38" s="49"/>
      <c r="U38" s="49"/>
      <c r="V38" s="49"/>
      <c r="W38" s="49"/>
      <c r="X38" s="49"/>
      <c r="Y38" s="49"/>
      <c r="Z38" s="17"/>
      <c r="AA38" s="17"/>
      <c r="AB38" s="17"/>
      <c r="AC38" s="17"/>
      <c r="AD38" s="17"/>
      <c r="AE38" s="17"/>
    </row>
    <row r="39" spans="1:31" s="2" customFormat="1" ht="25.35" customHeight="1">
      <c r="A39" s="49"/>
      <c r="B39" s="48"/>
      <c r="C39" s="116"/>
      <c r="D39" s="117" t="s">
        <v>38</v>
      </c>
      <c r="E39" s="78"/>
      <c r="F39" s="78"/>
      <c r="G39" s="118" t="s">
        <v>39</v>
      </c>
      <c r="H39" s="119" t="s">
        <v>40</v>
      </c>
      <c r="I39" s="78"/>
      <c r="J39" s="120">
        <f>SUM(J30:J37)</f>
        <v>0</v>
      </c>
      <c r="K39" s="121"/>
      <c r="L39" s="59"/>
      <c r="M39" s="52"/>
      <c r="N39" s="52"/>
      <c r="O39" s="52"/>
      <c r="P39" s="52"/>
      <c r="Q39" s="52"/>
      <c r="R39" s="52"/>
      <c r="S39" s="49"/>
      <c r="T39" s="49"/>
      <c r="U39" s="49"/>
      <c r="V39" s="49"/>
      <c r="W39" s="49"/>
      <c r="X39" s="49"/>
      <c r="Y39" s="49"/>
      <c r="Z39" s="17"/>
      <c r="AA39" s="17"/>
      <c r="AB39" s="17"/>
      <c r="AC39" s="17"/>
      <c r="AD39" s="17"/>
      <c r="AE39" s="17"/>
    </row>
    <row r="40" spans="1:31" s="2" customFormat="1" ht="14.45" customHeight="1">
      <c r="A40" s="49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59"/>
      <c r="M40" s="52"/>
      <c r="N40" s="52"/>
      <c r="O40" s="52"/>
      <c r="P40" s="52"/>
      <c r="Q40" s="52"/>
      <c r="R40" s="52"/>
      <c r="S40" s="49"/>
      <c r="T40" s="49"/>
      <c r="U40" s="49"/>
      <c r="V40" s="49"/>
      <c r="W40" s="49"/>
      <c r="X40" s="49"/>
      <c r="Y40" s="49"/>
      <c r="Z40" s="17"/>
      <c r="AA40" s="17"/>
      <c r="AB40" s="17"/>
      <c r="AC40" s="17"/>
      <c r="AD40" s="17"/>
      <c r="AE40" s="17"/>
    </row>
    <row r="41" spans="1:31" s="1" customFormat="1" ht="14.45" customHeight="1">
      <c r="A41" s="22"/>
      <c r="B41" s="38"/>
      <c r="C41" s="22"/>
      <c r="D41" s="22"/>
      <c r="E41" s="22"/>
      <c r="F41" s="22"/>
      <c r="G41" s="22"/>
      <c r="H41" s="22"/>
      <c r="I41" s="22"/>
      <c r="J41" s="22"/>
      <c r="K41" s="22"/>
      <c r="L41" s="38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31" s="1" customFormat="1" ht="14.45" customHeight="1">
      <c r="A42" s="22"/>
      <c r="B42" s="38"/>
      <c r="C42" s="22"/>
      <c r="D42" s="22"/>
      <c r="E42" s="22"/>
      <c r="F42" s="22"/>
      <c r="G42" s="22"/>
      <c r="H42" s="22"/>
      <c r="I42" s="22"/>
      <c r="J42" s="22"/>
      <c r="K42" s="22"/>
      <c r="L42" s="38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31" s="1" customFormat="1" ht="14.45" customHeight="1">
      <c r="A43" s="22"/>
      <c r="B43" s="38"/>
      <c r="C43" s="22"/>
      <c r="D43" s="22"/>
      <c r="E43" s="22"/>
      <c r="F43" s="22"/>
      <c r="G43" s="22"/>
      <c r="H43" s="22"/>
      <c r="I43" s="22"/>
      <c r="J43" s="22"/>
      <c r="K43" s="22"/>
      <c r="L43" s="38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31" s="1" customFormat="1" ht="14.45" customHeight="1">
      <c r="A44" s="22"/>
      <c r="B44" s="38"/>
      <c r="C44" s="22"/>
      <c r="D44" s="22"/>
      <c r="E44" s="22"/>
      <c r="F44" s="22"/>
      <c r="G44" s="22"/>
      <c r="H44" s="22"/>
      <c r="I44" s="22"/>
      <c r="J44" s="22"/>
      <c r="K44" s="22"/>
      <c r="L44" s="38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31" s="1" customFormat="1" ht="14.45" customHeight="1">
      <c r="A45" s="22"/>
      <c r="B45" s="38"/>
      <c r="C45" s="22"/>
      <c r="D45" s="22"/>
      <c r="E45" s="22"/>
      <c r="F45" s="22"/>
      <c r="G45" s="22"/>
      <c r="H45" s="22"/>
      <c r="I45" s="22"/>
      <c r="J45" s="22"/>
      <c r="K45" s="22"/>
      <c r="L45" s="38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31" s="1" customFormat="1" ht="14.45" customHeight="1">
      <c r="A46" s="22"/>
      <c r="B46" s="38"/>
      <c r="C46" s="22"/>
      <c r="D46" s="22"/>
      <c r="E46" s="22"/>
      <c r="F46" s="22"/>
      <c r="G46" s="22"/>
      <c r="H46" s="22"/>
      <c r="I46" s="22"/>
      <c r="J46" s="22"/>
      <c r="K46" s="22"/>
      <c r="L46" s="38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31" s="1" customFormat="1" ht="14.45" customHeight="1">
      <c r="A47" s="22"/>
      <c r="B47" s="38"/>
      <c r="C47" s="22"/>
      <c r="D47" s="22"/>
      <c r="E47" s="22"/>
      <c r="F47" s="22"/>
      <c r="G47" s="22"/>
      <c r="H47" s="22"/>
      <c r="I47" s="22"/>
      <c r="J47" s="22"/>
      <c r="K47" s="22"/>
      <c r="L47" s="38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31" s="1" customFormat="1" ht="14.45" customHeight="1">
      <c r="A48" s="22"/>
      <c r="B48" s="38"/>
      <c r="C48" s="22"/>
      <c r="D48" s="22"/>
      <c r="E48" s="22"/>
      <c r="F48" s="22"/>
      <c r="G48" s="22"/>
      <c r="H48" s="22"/>
      <c r="I48" s="22"/>
      <c r="J48" s="22"/>
      <c r="K48" s="22"/>
      <c r="L48" s="38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31" s="1" customFormat="1" ht="14.45" customHeight="1">
      <c r="A49" s="22"/>
      <c r="B49" s="38"/>
      <c r="C49" s="22"/>
      <c r="D49" s="22"/>
      <c r="E49" s="22"/>
      <c r="F49" s="22"/>
      <c r="G49" s="22"/>
      <c r="H49" s="22"/>
      <c r="I49" s="22"/>
      <c r="J49" s="22"/>
      <c r="K49" s="22"/>
      <c r="L49" s="38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31" s="2" customFormat="1" ht="14.45" customHeight="1">
      <c r="A50" s="52"/>
      <c r="B50" s="59"/>
      <c r="C50" s="52"/>
      <c r="D50" s="60" t="s">
        <v>41</v>
      </c>
      <c r="E50" s="61"/>
      <c r="F50" s="61"/>
      <c r="G50" s="60" t="s">
        <v>42</v>
      </c>
      <c r="H50" s="61"/>
      <c r="I50" s="61"/>
      <c r="J50" s="61"/>
      <c r="K50" s="61"/>
      <c r="L50" s="59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31">
      <c r="A51" s="22"/>
      <c r="B51" s="38"/>
      <c r="C51" s="22"/>
      <c r="D51" s="22"/>
      <c r="E51" s="22"/>
      <c r="F51" s="22"/>
      <c r="G51" s="22"/>
      <c r="H51" s="22"/>
      <c r="I51" s="22"/>
      <c r="J51" s="22"/>
      <c r="K51" s="22"/>
      <c r="L51" s="38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31">
      <c r="A52" s="22"/>
      <c r="B52" s="38"/>
      <c r="C52" s="22"/>
      <c r="D52" s="22"/>
      <c r="E52" s="22"/>
      <c r="F52" s="22"/>
      <c r="G52" s="22"/>
      <c r="H52" s="22"/>
      <c r="I52" s="22"/>
      <c r="J52" s="22"/>
      <c r="K52" s="22"/>
      <c r="L52" s="38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31">
      <c r="A53" s="22"/>
      <c r="B53" s="38"/>
      <c r="C53" s="22"/>
      <c r="D53" s="22"/>
      <c r="E53" s="22"/>
      <c r="F53" s="22"/>
      <c r="G53" s="22"/>
      <c r="H53" s="22"/>
      <c r="I53" s="22"/>
      <c r="J53" s="22"/>
      <c r="K53" s="22"/>
      <c r="L53" s="38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31">
      <c r="A54" s="22"/>
      <c r="B54" s="38"/>
      <c r="C54" s="22"/>
      <c r="D54" s="22"/>
      <c r="E54" s="22"/>
      <c r="F54" s="22"/>
      <c r="G54" s="22"/>
      <c r="H54" s="22"/>
      <c r="I54" s="22"/>
      <c r="J54" s="22"/>
      <c r="K54" s="22"/>
      <c r="L54" s="38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31">
      <c r="A55" s="22"/>
      <c r="B55" s="38"/>
      <c r="C55" s="22"/>
      <c r="D55" s="22"/>
      <c r="E55" s="22"/>
      <c r="F55" s="22"/>
      <c r="G55" s="22"/>
      <c r="H55" s="22"/>
      <c r="I55" s="22"/>
      <c r="J55" s="22"/>
      <c r="K55" s="22"/>
      <c r="L55" s="38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31">
      <c r="A56" s="22"/>
      <c r="B56" s="38"/>
      <c r="C56" s="22"/>
      <c r="D56" s="22"/>
      <c r="E56" s="22"/>
      <c r="F56" s="22"/>
      <c r="G56" s="22"/>
      <c r="H56" s="22"/>
      <c r="I56" s="22"/>
      <c r="J56" s="22"/>
      <c r="K56" s="22"/>
      <c r="L56" s="38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31">
      <c r="A57" s="22"/>
      <c r="B57" s="38"/>
      <c r="C57" s="22"/>
      <c r="D57" s="22"/>
      <c r="E57" s="22"/>
      <c r="F57" s="22"/>
      <c r="G57" s="22"/>
      <c r="H57" s="22"/>
      <c r="I57" s="22"/>
      <c r="J57" s="22"/>
      <c r="K57" s="22"/>
      <c r="L57" s="38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31">
      <c r="A58" s="22"/>
      <c r="B58" s="38"/>
      <c r="C58" s="22"/>
      <c r="D58" s="22"/>
      <c r="E58" s="22"/>
      <c r="F58" s="22"/>
      <c r="G58" s="22"/>
      <c r="H58" s="22"/>
      <c r="I58" s="22"/>
      <c r="J58" s="22"/>
      <c r="K58" s="22"/>
      <c r="L58" s="38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31">
      <c r="A59" s="22"/>
      <c r="B59" s="38"/>
      <c r="C59" s="22"/>
      <c r="D59" s="22"/>
      <c r="E59" s="22"/>
      <c r="F59" s="22"/>
      <c r="G59" s="22"/>
      <c r="H59" s="22"/>
      <c r="I59" s="22"/>
      <c r="J59" s="22"/>
      <c r="K59" s="22"/>
      <c r="L59" s="38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31">
      <c r="A60" s="22"/>
      <c r="B60" s="38"/>
      <c r="C60" s="22"/>
      <c r="D60" s="22"/>
      <c r="E60" s="22"/>
      <c r="F60" s="22"/>
      <c r="G60" s="22"/>
      <c r="H60" s="22"/>
      <c r="I60" s="22"/>
      <c r="J60" s="22"/>
      <c r="K60" s="22"/>
      <c r="L60" s="38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31" s="2" customFormat="1" ht="12.75">
      <c r="A61" s="49"/>
      <c r="B61" s="48"/>
      <c r="C61" s="49"/>
      <c r="D61" s="62" t="s">
        <v>43</v>
      </c>
      <c r="E61" s="51"/>
      <c r="F61" s="122" t="s">
        <v>44</v>
      </c>
      <c r="G61" s="62" t="s">
        <v>43</v>
      </c>
      <c r="H61" s="51"/>
      <c r="I61" s="51"/>
      <c r="J61" s="123" t="s">
        <v>44</v>
      </c>
      <c r="K61" s="51"/>
      <c r="L61" s="59"/>
      <c r="M61" s="52"/>
      <c r="N61" s="52"/>
      <c r="O61" s="52"/>
      <c r="P61" s="52"/>
      <c r="Q61" s="52"/>
      <c r="R61" s="52"/>
      <c r="S61" s="49"/>
      <c r="T61" s="49"/>
      <c r="U61" s="49"/>
      <c r="V61" s="49"/>
      <c r="W61" s="49"/>
      <c r="X61" s="49"/>
      <c r="Y61" s="49"/>
      <c r="Z61" s="17"/>
      <c r="AA61" s="17"/>
      <c r="AB61" s="17"/>
      <c r="AC61" s="17"/>
      <c r="AD61" s="17"/>
      <c r="AE61" s="17"/>
    </row>
    <row r="62" spans="1:31">
      <c r="A62" s="22"/>
      <c r="B62" s="38"/>
      <c r="C62" s="22"/>
      <c r="D62" s="22"/>
      <c r="E62" s="22"/>
      <c r="F62" s="22"/>
      <c r="G62" s="22"/>
      <c r="H62" s="22"/>
      <c r="I62" s="22"/>
      <c r="J62" s="22"/>
      <c r="K62" s="22"/>
      <c r="L62" s="38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31">
      <c r="A63" s="22"/>
      <c r="B63" s="38"/>
      <c r="C63" s="22"/>
      <c r="D63" s="22"/>
      <c r="E63" s="22"/>
      <c r="F63" s="22"/>
      <c r="G63" s="22"/>
      <c r="H63" s="22"/>
      <c r="I63" s="22"/>
      <c r="J63" s="22"/>
      <c r="K63" s="22"/>
      <c r="L63" s="38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31">
      <c r="A64" s="22"/>
      <c r="B64" s="38"/>
      <c r="C64" s="22"/>
      <c r="D64" s="22"/>
      <c r="E64" s="22"/>
      <c r="F64" s="22"/>
      <c r="G64" s="22"/>
      <c r="H64" s="22"/>
      <c r="I64" s="22"/>
      <c r="J64" s="22"/>
      <c r="K64" s="22"/>
      <c r="L64" s="38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31" s="2" customFormat="1" ht="12.75">
      <c r="A65" s="49"/>
      <c r="B65" s="48"/>
      <c r="C65" s="49"/>
      <c r="D65" s="60" t="s">
        <v>45</v>
      </c>
      <c r="E65" s="63"/>
      <c r="F65" s="63"/>
      <c r="G65" s="60" t="s">
        <v>46</v>
      </c>
      <c r="H65" s="63"/>
      <c r="I65" s="63"/>
      <c r="J65" s="63"/>
      <c r="K65" s="63"/>
      <c r="L65" s="59"/>
      <c r="M65" s="52"/>
      <c r="N65" s="52"/>
      <c r="O65" s="52"/>
      <c r="P65" s="52"/>
      <c r="Q65" s="52"/>
      <c r="R65" s="52"/>
      <c r="S65" s="49"/>
      <c r="T65" s="49"/>
      <c r="U65" s="49"/>
      <c r="V65" s="49"/>
      <c r="W65" s="49"/>
      <c r="X65" s="49"/>
      <c r="Y65" s="49"/>
      <c r="Z65" s="17"/>
      <c r="AA65" s="17"/>
      <c r="AB65" s="17"/>
      <c r="AC65" s="17"/>
      <c r="AD65" s="17"/>
      <c r="AE65" s="17"/>
    </row>
    <row r="66" spans="1:31">
      <c r="A66" s="22"/>
      <c r="B66" s="38"/>
      <c r="C66" s="22"/>
      <c r="D66" s="22"/>
      <c r="E66" s="22"/>
      <c r="F66" s="22"/>
      <c r="G66" s="22"/>
      <c r="H66" s="22"/>
      <c r="I66" s="22"/>
      <c r="J66" s="22"/>
      <c r="K66" s="22"/>
      <c r="L66" s="38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31">
      <c r="A67" s="22"/>
      <c r="B67" s="38"/>
      <c r="C67" s="22"/>
      <c r="D67" s="22"/>
      <c r="E67" s="22"/>
      <c r="F67" s="22"/>
      <c r="G67" s="22"/>
      <c r="H67" s="22"/>
      <c r="I67" s="22"/>
      <c r="J67" s="22"/>
      <c r="K67" s="22"/>
      <c r="L67" s="38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31">
      <c r="A68" s="22"/>
      <c r="B68" s="38"/>
      <c r="C68" s="22"/>
      <c r="D68" s="22"/>
      <c r="E68" s="22"/>
      <c r="F68" s="22"/>
      <c r="G68" s="22"/>
      <c r="H68" s="22"/>
      <c r="I68" s="22"/>
      <c r="J68" s="22"/>
      <c r="K68" s="22"/>
      <c r="L68" s="38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31">
      <c r="A69" s="22"/>
      <c r="B69" s="38"/>
      <c r="C69" s="22"/>
      <c r="D69" s="22"/>
      <c r="E69" s="22"/>
      <c r="F69" s="22"/>
      <c r="G69" s="22"/>
      <c r="H69" s="22"/>
      <c r="I69" s="22"/>
      <c r="J69" s="22"/>
      <c r="K69" s="22"/>
      <c r="L69" s="38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31">
      <c r="A70" s="22"/>
      <c r="B70" s="38"/>
      <c r="C70" s="22"/>
      <c r="D70" s="22"/>
      <c r="E70" s="22"/>
      <c r="F70" s="22"/>
      <c r="G70" s="22"/>
      <c r="H70" s="22"/>
      <c r="I70" s="22"/>
      <c r="J70" s="22"/>
      <c r="K70" s="22"/>
      <c r="L70" s="38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31">
      <c r="A71" s="22"/>
      <c r="B71" s="38"/>
      <c r="C71" s="22"/>
      <c r="D71" s="22"/>
      <c r="E71" s="22"/>
      <c r="F71" s="22"/>
      <c r="G71" s="22"/>
      <c r="H71" s="22"/>
      <c r="I71" s="22"/>
      <c r="J71" s="22"/>
      <c r="K71" s="22"/>
      <c r="L71" s="38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31">
      <c r="A72" s="22"/>
      <c r="B72" s="38"/>
      <c r="C72" s="22"/>
      <c r="D72" s="22"/>
      <c r="E72" s="22"/>
      <c r="F72" s="22"/>
      <c r="G72" s="22"/>
      <c r="H72" s="22"/>
      <c r="I72" s="22"/>
      <c r="J72" s="22"/>
      <c r="K72" s="22"/>
      <c r="L72" s="38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31">
      <c r="A73" s="22"/>
      <c r="B73" s="38"/>
      <c r="C73" s="22"/>
      <c r="D73" s="22"/>
      <c r="E73" s="22"/>
      <c r="F73" s="22"/>
      <c r="G73" s="22"/>
      <c r="H73" s="22"/>
      <c r="I73" s="22"/>
      <c r="J73" s="22"/>
      <c r="K73" s="22"/>
      <c r="L73" s="38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31">
      <c r="A74" s="22"/>
      <c r="B74" s="38"/>
      <c r="C74" s="22"/>
      <c r="D74" s="22"/>
      <c r="E74" s="22"/>
      <c r="F74" s="22"/>
      <c r="G74" s="22"/>
      <c r="H74" s="22"/>
      <c r="I74" s="22"/>
      <c r="J74" s="22"/>
      <c r="K74" s="22"/>
      <c r="L74" s="38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31">
      <c r="A75" s="22"/>
      <c r="B75" s="38"/>
      <c r="C75" s="22"/>
      <c r="D75" s="22"/>
      <c r="E75" s="22"/>
      <c r="F75" s="22"/>
      <c r="G75" s="22"/>
      <c r="H75" s="22"/>
      <c r="I75" s="22"/>
      <c r="J75" s="22"/>
      <c r="K75" s="22"/>
      <c r="L75" s="38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31" s="2" customFormat="1" ht="12.75">
      <c r="A76" s="49"/>
      <c r="B76" s="48"/>
      <c r="C76" s="49"/>
      <c r="D76" s="62" t="s">
        <v>43</v>
      </c>
      <c r="E76" s="51"/>
      <c r="F76" s="122" t="s">
        <v>44</v>
      </c>
      <c r="G76" s="62" t="s">
        <v>43</v>
      </c>
      <c r="H76" s="51"/>
      <c r="I76" s="51"/>
      <c r="J76" s="123" t="s">
        <v>44</v>
      </c>
      <c r="K76" s="51"/>
      <c r="L76" s="59"/>
      <c r="M76" s="52"/>
      <c r="N76" s="52"/>
      <c r="O76" s="52"/>
      <c r="P76" s="52"/>
      <c r="Q76" s="52"/>
      <c r="R76" s="52"/>
      <c r="S76" s="49"/>
      <c r="T76" s="49"/>
      <c r="U76" s="49"/>
      <c r="V76" s="49"/>
      <c r="W76" s="49"/>
      <c r="X76" s="49"/>
      <c r="Y76" s="49"/>
      <c r="Z76" s="17"/>
      <c r="AA76" s="17"/>
      <c r="AB76" s="17"/>
      <c r="AC76" s="17"/>
      <c r="AD76" s="17"/>
      <c r="AE76" s="17"/>
    </row>
    <row r="77" spans="1:31" s="2" customFormat="1" ht="14.45" customHeight="1">
      <c r="A77" s="49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M77" s="52"/>
      <c r="N77" s="52"/>
      <c r="O77" s="52"/>
      <c r="P77" s="52"/>
      <c r="Q77" s="52"/>
      <c r="R77" s="52"/>
      <c r="S77" s="49"/>
      <c r="T77" s="49"/>
      <c r="U77" s="49"/>
      <c r="V77" s="49"/>
      <c r="W77" s="49"/>
      <c r="X77" s="49"/>
      <c r="Y77" s="49"/>
      <c r="Z77" s="17"/>
      <c r="AA77" s="17"/>
      <c r="AB77" s="17"/>
      <c r="AC77" s="17"/>
      <c r="AD77" s="17"/>
      <c r="AE77" s="17"/>
    </row>
    <row r="78" spans="1:3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3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3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47" s="2" customFormat="1" ht="6.95" hidden="1" customHeight="1">
      <c r="A81" s="49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M81" s="52"/>
      <c r="N81" s="52"/>
      <c r="O81" s="52"/>
      <c r="P81" s="52"/>
      <c r="Q81" s="52"/>
      <c r="R81" s="52"/>
      <c r="S81" s="49"/>
      <c r="T81" s="49"/>
      <c r="U81" s="49"/>
      <c r="V81" s="49"/>
      <c r="W81" s="49"/>
      <c r="X81" s="49"/>
      <c r="Y81" s="49"/>
      <c r="Z81" s="17"/>
      <c r="AA81" s="17"/>
      <c r="AB81" s="17"/>
      <c r="AC81" s="17"/>
      <c r="AD81" s="17"/>
      <c r="AE81" s="17"/>
    </row>
    <row r="82" spans="1:47" s="2" customFormat="1" ht="24.95" hidden="1" customHeight="1">
      <c r="A82" s="49"/>
      <c r="B82" s="48"/>
      <c r="C82" s="39" t="s">
        <v>80</v>
      </c>
      <c r="D82" s="49"/>
      <c r="E82" s="49"/>
      <c r="F82" s="49"/>
      <c r="G82" s="49"/>
      <c r="H82" s="49"/>
      <c r="I82" s="49"/>
      <c r="J82" s="49"/>
      <c r="K82" s="49"/>
      <c r="L82" s="59"/>
      <c r="M82" s="52"/>
      <c r="N82" s="52"/>
      <c r="O82" s="52"/>
      <c r="P82" s="52"/>
      <c r="Q82" s="52"/>
      <c r="R82" s="52"/>
      <c r="S82" s="49"/>
      <c r="T82" s="49"/>
      <c r="U82" s="49"/>
      <c r="V82" s="49"/>
      <c r="W82" s="49"/>
      <c r="X82" s="49"/>
      <c r="Y82" s="49"/>
      <c r="Z82" s="17"/>
      <c r="AA82" s="17"/>
      <c r="AB82" s="17"/>
      <c r="AC82" s="17"/>
      <c r="AD82" s="17"/>
      <c r="AE82" s="17"/>
    </row>
    <row r="83" spans="1:47" s="2" customFormat="1" ht="6.95" hidden="1" customHeight="1">
      <c r="A83" s="49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59"/>
      <c r="M83" s="52"/>
      <c r="N83" s="52"/>
      <c r="O83" s="52"/>
      <c r="P83" s="52"/>
      <c r="Q83" s="52"/>
      <c r="R83" s="52"/>
      <c r="S83" s="49"/>
      <c r="T83" s="49"/>
      <c r="U83" s="49"/>
      <c r="V83" s="49"/>
      <c r="W83" s="49"/>
      <c r="X83" s="49"/>
      <c r="Y83" s="49"/>
      <c r="Z83" s="17"/>
      <c r="AA83" s="17"/>
      <c r="AB83" s="17"/>
      <c r="AC83" s="17"/>
      <c r="AD83" s="17"/>
      <c r="AE83" s="17"/>
    </row>
    <row r="84" spans="1:47" s="2" customFormat="1" ht="12" hidden="1" customHeight="1">
      <c r="A84" s="49"/>
      <c r="B84" s="48"/>
      <c r="C84" s="43" t="s">
        <v>14</v>
      </c>
      <c r="D84" s="49"/>
      <c r="E84" s="49"/>
      <c r="F84" s="49"/>
      <c r="G84" s="49"/>
      <c r="H84" s="49"/>
      <c r="I84" s="49"/>
      <c r="J84" s="49"/>
      <c r="K84" s="49"/>
      <c r="L84" s="59"/>
      <c r="M84" s="52"/>
      <c r="N84" s="52"/>
      <c r="O84" s="52"/>
      <c r="P84" s="52"/>
      <c r="Q84" s="52"/>
      <c r="R84" s="52"/>
      <c r="S84" s="49"/>
      <c r="T84" s="49"/>
      <c r="U84" s="49"/>
      <c r="V84" s="49"/>
      <c r="W84" s="49"/>
      <c r="X84" s="49"/>
      <c r="Y84" s="49"/>
      <c r="Z84" s="17"/>
      <c r="AA84" s="17"/>
      <c r="AB84" s="17"/>
      <c r="AC84" s="17"/>
      <c r="AD84" s="17"/>
      <c r="AE84" s="17"/>
    </row>
    <row r="85" spans="1:47" s="2" customFormat="1" ht="16.5" hidden="1" customHeight="1">
      <c r="A85" s="49"/>
      <c r="B85" s="48"/>
      <c r="C85" s="49"/>
      <c r="D85" s="49"/>
      <c r="E85" s="237" t="str">
        <f>E7</f>
        <v>ZOO DK - vila -  provedení dlažby okolo objektu včetně odvodnění a opravy soklu</v>
      </c>
      <c r="F85" s="238"/>
      <c r="G85" s="238"/>
      <c r="H85" s="238"/>
      <c r="I85" s="49"/>
      <c r="J85" s="49"/>
      <c r="K85" s="49"/>
      <c r="L85" s="59"/>
      <c r="M85" s="52"/>
      <c r="N85" s="52"/>
      <c r="O85" s="52"/>
      <c r="P85" s="52"/>
      <c r="Q85" s="52"/>
      <c r="R85" s="52"/>
      <c r="S85" s="49"/>
      <c r="T85" s="49"/>
      <c r="U85" s="49"/>
      <c r="V85" s="49"/>
      <c r="W85" s="49"/>
      <c r="X85" s="49"/>
      <c r="Y85" s="49"/>
      <c r="Z85" s="17"/>
      <c r="AA85" s="17"/>
      <c r="AB85" s="17"/>
      <c r="AC85" s="17"/>
      <c r="AD85" s="17"/>
      <c r="AE85" s="17"/>
    </row>
    <row r="86" spans="1:47" s="2" customFormat="1" ht="12" hidden="1" customHeight="1">
      <c r="A86" s="49"/>
      <c r="B86" s="48"/>
      <c r="C86" s="43" t="s">
        <v>78</v>
      </c>
      <c r="D86" s="49"/>
      <c r="E86" s="49"/>
      <c r="F86" s="49"/>
      <c r="G86" s="49"/>
      <c r="H86" s="49"/>
      <c r="I86" s="49"/>
      <c r="J86" s="49"/>
      <c r="K86" s="49"/>
      <c r="L86" s="59"/>
      <c r="M86" s="52"/>
      <c r="N86" s="52"/>
      <c r="O86" s="52"/>
      <c r="P86" s="52"/>
      <c r="Q86" s="52"/>
      <c r="R86" s="52"/>
      <c r="S86" s="49"/>
      <c r="T86" s="49"/>
      <c r="U86" s="49"/>
      <c r="V86" s="49"/>
      <c r="W86" s="49"/>
      <c r="X86" s="49"/>
      <c r="Y86" s="49"/>
      <c r="Z86" s="17"/>
      <c r="AA86" s="17"/>
      <c r="AB86" s="17"/>
      <c r="AC86" s="17"/>
      <c r="AD86" s="17"/>
      <c r="AE86" s="17"/>
    </row>
    <row r="87" spans="1:47" s="2" customFormat="1" ht="16.5" hidden="1" customHeight="1">
      <c r="A87" s="49"/>
      <c r="B87" s="48"/>
      <c r="C87" s="49"/>
      <c r="D87" s="49"/>
      <c r="E87" s="223" t="str">
        <f>E9</f>
        <v>03 - plocha kolem vily</v>
      </c>
      <c r="F87" s="236"/>
      <c r="G87" s="236"/>
      <c r="H87" s="236"/>
      <c r="I87" s="49"/>
      <c r="J87" s="49"/>
      <c r="K87" s="49"/>
      <c r="L87" s="59"/>
      <c r="M87" s="52"/>
      <c r="N87" s="52"/>
      <c r="O87" s="52"/>
      <c r="P87" s="52"/>
      <c r="Q87" s="52"/>
      <c r="R87" s="52"/>
      <c r="S87" s="49"/>
      <c r="T87" s="49"/>
      <c r="U87" s="49"/>
      <c r="V87" s="49"/>
      <c r="W87" s="49"/>
      <c r="X87" s="49"/>
      <c r="Y87" s="49"/>
      <c r="Z87" s="17"/>
      <c r="AA87" s="17"/>
      <c r="AB87" s="17"/>
      <c r="AC87" s="17"/>
      <c r="AD87" s="17"/>
      <c r="AE87" s="17"/>
    </row>
    <row r="88" spans="1:47" s="2" customFormat="1" ht="6.95" hidden="1" customHeight="1">
      <c r="A88" s="49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59"/>
      <c r="M88" s="52"/>
      <c r="N88" s="52"/>
      <c r="O88" s="52"/>
      <c r="P88" s="52"/>
      <c r="Q88" s="52"/>
      <c r="R88" s="52"/>
      <c r="S88" s="49"/>
      <c r="T88" s="49"/>
      <c r="U88" s="49"/>
      <c r="V88" s="49"/>
      <c r="W88" s="49"/>
      <c r="X88" s="49"/>
      <c r="Y88" s="49"/>
      <c r="Z88" s="17"/>
      <c r="AA88" s="17"/>
      <c r="AB88" s="17"/>
      <c r="AC88" s="17"/>
      <c r="AD88" s="17"/>
      <c r="AE88" s="17"/>
    </row>
    <row r="89" spans="1:47" s="2" customFormat="1" ht="12" hidden="1" customHeight="1">
      <c r="A89" s="49"/>
      <c r="B89" s="48"/>
      <c r="C89" s="43" t="s">
        <v>17</v>
      </c>
      <c r="D89" s="49"/>
      <c r="E89" s="49"/>
      <c r="F89" s="44" t="str">
        <f>F12</f>
        <v xml:space="preserve"> </v>
      </c>
      <c r="G89" s="49"/>
      <c r="H89" s="49"/>
      <c r="I89" s="43" t="s">
        <v>19</v>
      </c>
      <c r="J89" s="105">
        <f>IF(J12="","",J12)</f>
        <v>45379</v>
      </c>
      <c r="K89" s="49"/>
      <c r="L89" s="59"/>
      <c r="M89" s="52"/>
      <c r="N89" s="52"/>
      <c r="O89" s="52"/>
      <c r="P89" s="52"/>
      <c r="Q89" s="52"/>
      <c r="R89" s="52"/>
      <c r="S89" s="49"/>
      <c r="T89" s="49"/>
      <c r="U89" s="49"/>
      <c r="V89" s="49"/>
      <c r="W89" s="49"/>
      <c r="X89" s="49"/>
      <c r="Y89" s="49"/>
      <c r="Z89" s="17"/>
      <c r="AA89" s="17"/>
      <c r="AB89" s="17"/>
      <c r="AC89" s="17"/>
      <c r="AD89" s="17"/>
      <c r="AE89" s="17"/>
    </row>
    <row r="90" spans="1:47" s="2" customFormat="1" ht="6.95" hidden="1" customHeight="1">
      <c r="A90" s="49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59"/>
      <c r="M90" s="52"/>
      <c r="N90" s="52"/>
      <c r="O90" s="52"/>
      <c r="P90" s="52"/>
      <c r="Q90" s="52"/>
      <c r="R90" s="52"/>
      <c r="S90" s="49"/>
      <c r="T90" s="49"/>
      <c r="U90" s="49"/>
      <c r="V90" s="49"/>
      <c r="W90" s="49"/>
      <c r="X90" s="49"/>
      <c r="Y90" s="49"/>
      <c r="Z90" s="17"/>
      <c r="AA90" s="17"/>
      <c r="AB90" s="17"/>
      <c r="AC90" s="17"/>
      <c r="AD90" s="17"/>
      <c r="AE90" s="17"/>
    </row>
    <row r="91" spans="1:47" s="2" customFormat="1" ht="15.2" hidden="1" customHeight="1">
      <c r="A91" s="49"/>
      <c r="B91" s="48"/>
      <c r="C91" s="43" t="s">
        <v>20</v>
      </c>
      <c r="D91" s="49"/>
      <c r="E91" s="49"/>
      <c r="F91" s="44" t="str">
        <f>E15</f>
        <v xml:space="preserve"> </v>
      </c>
      <c r="G91" s="49"/>
      <c r="H91" s="49"/>
      <c r="I91" s="43" t="s">
        <v>24</v>
      </c>
      <c r="J91" s="124" t="str">
        <f>E21</f>
        <v xml:space="preserve"> </v>
      </c>
      <c r="K91" s="49"/>
      <c r="L91" s="59"/>
      <c r="M91" s="52"/>
      <c r="N91" s="52"/>
      <c r="O91" s="52"/>
      <c r="P91" s="52"/>
      <c r="Q91" s="52"/>
      <c r="R91" s="52"/>
      <c r="S91" s="49"/>
      <c r="T91" s="49"/>
      <c r="U91" s="49"/>
      <c r="V91" s="49"/>
      <c r="W91" s="49"/>
      <c r="X91" s="49"/>
      <c r="Y91" s="49"/>
      <c r="Z91" s="17"/>
      <c r="AA91" s="17"/>
      <c r="AB91" s="17"/>
      <c r="AC91" s="17"/>
      <c r="AD91" s="17"/>
      <c r="AE91" s="17"/>
    </row>
    <row r="92" spans="1:47" s="2" customFormat="1" ht="15.2" hidden="1" customHeight="1">
      <c r="A92" s="49"/>
      <c r="B92" s="48"/>
      <c r="C92" s="43" t="s">
        <v>23</v>
      </c>
      <c r="D92" s="49"/>
      <c r="E92" s="49"/>
      <c r="F92" s="44" t="str">
        <f>IF(E18="","",E18)</f>
        <v xml:space="preserve"> </v>
      </c>
      <c r="G92" s="49"/>
      <c r="H92" s="49"/>
      <c r="I92" s="43" t="s">
        <v>26</v>
      </c>
      <c r="J92" s="124" t="str">
        <f>E24</f>
        <v xml:space="preserve"> </v>
      </c>
      <c r="K92" s="49"/>
      <c r="L92" s="59"/>
      <c r="M92" s="52"/>
      <c r="N92" s="52"/>
      <c r="O92" s="52"/>
      <c r="P92" s="52"/>
      <c r="Q92" s="52"/>
      <c r="R92" s="52"/>
      <c r="S92" s="49"/>
      <c r="T92" s="49"/>
      <c r="U92" s="49"/>
      <c r="V92" s="49"/>
      <c r="W92" s="49"/>
      <c r="X92" s="49"/>
      <c r="Y92" s="49"/>
      <c r="Z92" s="17"/>
      <c r="AA92" s="17"/>
      <c r="AB92" s="17"/>
      <c r="AC92" s="17"/>
      <c r="AD92" s="17"/>
      <c r="AE92" s="17"/>
    </row>
    <row r="93" spans="1:47" s="2" customFormat="1" ht="10.35" hidden="1" customHeight="1">
      <c r="A93" s="49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59"/>
      <c r="M93" s="52"/>
      <c r="N93" s="52"/>
      <c r="O93" s="52"/>
      <c r="P93" s="52"/>
      <c r="Q93" s="52"/>
      <c r="R93" s="52"/>
      <c r="S93" s="49"/>
      <c r="T93" s="49"/>
      <c r="U93" s="49"/>
      <c r="V93" s="49"/>
      <c r="W93" s="49"/>
      <c r="X93" s="49"/>
      <c r="Y93" s="49"/>
      <c r="Z93" s="17"/>
      <c r="AA93" s="17"/>
      <c r="AB93" s="17"/>
      <c r="AC93" s="17"/>
      <c r="AD93" s="17"/>
      <c r="AE93" s="17"/>
    </row>
    <row r="94" spans="1:47" s="2" customFormat="1" ht="29.25" hidden="1" customHeight="1">
      <c r="A94" s="49"/>
      <c r="B94" s="48"/>
      <c r="C94" s="125" t="s">
        <v>81</v>
      </c>
      <c r="D94" s="116"/>
      <c r="E94" s="116"/>
      <c r="F94" s="116"/>
      <c r="G94" s="116"/>
      <c r="H94" s="116"/>
      <c r="I94" s="116"/>
      <c r="J94" s="126" t="s">
        <v>82</v>
      </c>
      <c r="K94" s="116"/>
      <c r="L94" s="59"/>
      <c r="M94" s="52"/>
      <c r="N94" s="52"/>
      <c r="O94" s="52"/>
      <c r="P94" s="52"/>
      <c r="Q94" s="52"/>
      <c r="R94" s="52"/>
      <c r="S94" s="49"/>
      <c r="T94" s="49"/>
      <c r="U94" s="49"/>
      <c r="V94" s="49"/>
      <c r="W94" s="49"/>
      <c r="X94" s="49"/>
      <c r="Y94" s="49"/>
      <c r="Z94" s="17"/>
      <c r="AA94" s="17"/>
      <c r="AB94" s="17"/>
      <c r="AC94" s="17"/>
      <c r="AD94" s="17"/>
      <c r="AE94" s="17"/>
    </row>
    <row r="95" spans="1:47" s="2" customFormat="1" ht="10.35" hidden="1" customHeight="1">
      <c r="A95" s="49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59"/>
      <c r="M95" s="52"/>
      <c r="N95" s="52"/>
      <c r="O95" s="52"/>
      <c r="P95" s="52"/>
      <c r="Q95" s="52"/>
      <c r="R95" s="52"/>
      <c r="S95" s="49"/>
      <c r="T95" s="49"/>
      <c r="U95" s="49"/>
      <c r="V95" s="49"/>
      <c r="W95" s="49"/>
      <c r="X95" s="49"/>
      <c r="Y95" s="49"/>
      <c r="Z95" s="17"/>
      <c r="AA95" s="17"/>
      <c r="AB95" s="17"/>
      <c r="AC95" s="17"/>
      <c r="AD95" s="17"/>
      <c r="AE95" s="17"/>
    </row>
    <row r="96" spans="1:47" s="2" customFormat="1" ht="22.9" hidden="1" customHeight="1">
      <c r="A96" s="49"/>
      <c r="B96" s="48"/>
      <c r="C96" s="127" t="s">
        <v>83</v>
      </c>
      <c r="D96" s="49"/>
      <c r="E96" s="49"/>
      <c r="F96" s="49"/>
      <c r="G96" s="49"/>
      <c r="H96" s="49"/>
      <c r="I96" s="49"/>
      <c r="J96" s="111">
        <f>J131</f>
        <v>0</v>
      </c>
      <c r="K96" s="49"/>
      <c r="L96" s="59"/>
      <c r="M96" s="52"/>
      <c r="N96" s="52"/>
      <c r="O96" s="52"/>
      <c r="P96" s="52"/>
      <c r="Q96" s="52"/>
      <c r="R96" s="52"/>
      <c r="S96" s="49"/>
      <c r="T96" s="49"/>
      <c r="U96" s="49"/>
      <c r="V96" s="49"/>
      <c r="W96" s="49"/>
      <c r="X96" s="49"/>
      <c r="Y96" s="49"/>
      <c r="Z96" s="17"/>
      <c r="AA96" s="17"/>
      <c r="AB96" s="17"/>
      <c r="AC96" s="17"/>
      <c r="AD96" s="17"/>
      <c r="AE96" s="17"/>
      <c r="AU96" s="16" t="s">
        <v>84</v>
      </c>
    </row>
    <row r="97" spans="1:31" s="9" customFormat="1" ht="24.95" hidden="1" customHeight="1">
      <c r="A97" s="128"/>
      <c r="B97" s="129"/>
      <c r="C97" s="128"/>
      <c r="D97" s="130" t="s">
        <v>85</v>
      </c>
      <c r="E97" s="131"/>
      <c r="F97" s="131"/>
      <c r="G97" s="131"/>
      <c r="H97" s="131"/>
      <c r="I97" s="131"/>
      <c r="J97" s="132">
        <f>J132</f>
        <v>0</v>
      </c>
      <c r="K97" s="128"/>
      <c r="L97" s="129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</row>
    <row r="98" spans="1:31" s="10" customFormat="1" ht="19.899999999999999" hidden="1" customHeight="1">
      <c r="A98" s="133"/>
      <c r="B98" s="134"/>
      <c r="C98" s="133"/>
      <c r="D98" s="135" t="s">
        <v>86</v>
      </c>
      <c r="E98" s="136"/>
      <c r="F98" s="136"/>
      <c r="G98" s="136"/>
      <c r="H98" s="136"/>
      <c r="I98" s="136"/>
      <c r="J98" s="137">
        <f>J133</f>
        <v>0</v>
      </c>
      <c r="K98" s="133"/>
      <c r="L98" s="134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</row>
    <row r="99" spans="1:31" s="10" customFormat="1" ht="19.899999999999999" hidden="1" customHeight="1">
      <c r="A99" s="133"/>
      <c r="B99" s="134"/>
      <c r="C99" s="133"/>
      <c r="D99" s="135" t="s">
        <v>87</v>
      </c>
      <c r="E99" s="136"/>
      <c r="F99" s="136"/>
      <c r="G99" s="136"/>
      <c r="H99" s="136"/>
      <c r="I99" s="136"/>
      <c r="J99" s="137">
        <f>J148</f>
        <v>0</v>
      </c>
      <c r="K99" s="133"/>
      <c r="L99" s="134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</row>
    <row r="100" spans="1:31" s="10" customFormat="1" ht="19.899999999999999" hidden="1" customHeight="1">
      <c r="A100" s="133"/>
      <c r="B100" s="134"/>
      <c r="C100" s="133"/>
      <c r="D100" s="135" t="s">
        <v>88</v>
      </c>
      <c r="E100" s="136"/>
      <c r="F100" s="136"/>
      <c r="G100" s="136"/>
      <c r="H100" s="136"/>
      <c r="I100" s="136"/>
      <c r="J100" s="137">
        <f>J160</f>
        <v>0</v>
      </c>
      <c r="K100" s="133"/>
      <c r="L100" s="134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</row>
    <row r="101" spans="1:31" s="10" customFormat="1" ht="19.899999999999999" hidden="1" customHeight="1">
      <c r="A101" s="133"/>
      <c r="B101" s="134"/>
      <c r="C101" s="133"/>
      <c r="D101" s="135" t="s">
        <v>89</v>
      </c>
      <c r="E101" s="136"/>
      <c r="F101" s="136"/>
      <c r="G101" s="136"/>
      <c r="H101" s="136"/>
      <c r="I101" s="136"/>
      <c r="J101" s="137">
        <f>J168</f>
        <v>0</v>
      </c>
      <c r="K101" s="133"/>
      <c r="L101" s="134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</row>
    <row r="102" spans="1:31" s="10" customFormat="1" ht="19.899999999999999" hidden="1" customHeight="1">
      <c r="A102" s="133"/>
      <c r="B102" s="134"/>
      <c r="C102" s="133"/>
      <c r="D102" s="135" t="s">
        <v>90</v>
      </c>
      <c r="E102" s="136"/>
      <c r="F102" s="136"/>
      <c r="G102" s="136"/>
      <c r="H102" s="136"/>
      <c r="I102" s="136"/>
      <c r="J102" s="137">
        <f>J183</f>
        <v>0</v>
      </c>
      <c r="K102" s="133"/>
      <c r="L102" s="134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</row>
    <row r="103" spans="1:31" s="10" customFormat="1" ht="19.899999999999999" hidden="1" customHeight="1">
      <c r="A103" s="133"/>
      <c r="B103" s="134"/>
      <c r="C103" s="133"/>
      <c r="D103" s="135" t="s">
        <v>91</v>
      </c>
      <c r="E103" s="136"/>
      <c r="F103" s="136"/>
      <c r="G103" s="136"/>
      <c r="H103" s="136"/>
      <c r="I103" s="136"/>
      <c r="J103" s="137">
        <f>J197</f>
        <v>0</v>
      </c>
      <c r="K103" s="133"/>
      <c r="L103" s="134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</row>
    <row r="104" spans="1:31" s="10" customFormat="1" ht="19.899999999999999" hidden="1" customHeight="1">
      <c r="A104" s="133"/>
      <c r="B104" s="134"/>
      <c r="C104" s="133"/>
      <c r="D104" s="135" t="s">
        <v>92</v>
      </c>
      <c r="E104" s="136"/>
      <c r="F104" s="136"/>
      <c r="G104" s="136"/>
      <c r="H104" s="136"/>
      <c r="I104" s="136"/>
      <c r="J104" s="137">
        <f>J204</f>
        <v>0</v>
      </c>
      <c r="K104" s="133"/>
      <c r="L104" s="134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</row>
    <row r="105" spans="1:31" s="9" customFormat="1" ht="24.95" hidden="1" customHeight="1">
      <c r="A105" s="128"/>
      <c r="B105" s="129"/>
      <c r="C105" s="128"/>
      <c r="D105" s="130" t="s">
        <v>93</v>
      </c>
      <c r="E105" s="131"/>
      <c r="F105" s="131"/>
      <c r="G105" s="131"/>
      <c r="H105" s="131"/>
      <c r="I105" s="131"/>
      <c r="J105" s="132">
        <f>J206</f>
        <v>0</v>
      </c>
      <c r="K105" s="128"/>
      <c r="L105" s="129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</row>
    <row r="106" spans="1:31" s="10" customFormat="1" ht="19.899999999999999" hidden="1" customHeight="1">
      <c r="A106" s="133"/>
      <c r="B106" s="134"/>
      <c r="C106" s="133"/>
      <c r="D106" s="135" t="s">
        <v>94</v>
      </c>
      <c r="E106" s="136"/>
      <c r="F106" s="136"/>
      <c r="G106" s="136"/>
      <c r="H106" s="136"/>
      <c r="I106" s="136"/>
      <c r="J106" s="137">
        <f>J207</f>
        <v>0</v>
      </c>
      <c r="K106" s="133"/>
      <c r="L106" s="134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</row>
    <row r="107" spans="1:31" s="10" customFormat="1" ht="19.899999999999999" hidden="1" customHeight="1">
      <c r="A107" s="133"/>
      <c r="B107" s="134"/>
      <c r="C107" s="133"/>
      <c r="D107" s="135" t="s">
        <v>95</v>
      </c>
      <c r="E107" s="136"/>
      <c r="F107" s="136"/>
      <c r="G107" s="136"/>
      <c r="H107" s="136"/>
      <c r="I107" s="136"/>
      <c r="J107" s="137">
        <f>J209</f>
        <v>0</v>
      </c>
      <c r="K107" s="133"/>
      <c r="L107" s="134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</row>
    <row r="108" spans="1:31" s="10" customFormat="1" ht="19.899999999999999" hidden="1" customHeight="1">
      <c r="A108" s="133"/>
      <c r="B108" s="134"/>
      <c r="C108" s="133"/>
      <c r="D108" s="135" t="s">
        <v>96</v>
      </c>
      <c r="E108" s="136"/>
      <c r="F108" s="136"/>
      <c r="G108" s="136"/>
      <c r="H108" s="136"/>
      <c r="I108" s="136"/>
      <c r="J108" s="137">
        <f>J212</f>
        <v>0</v>
      </c>
      <c r="K108" s="133"/>
      <c r="L108" s="134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</row>
    <row r="109" spans="1:31" s="9" customFormat="1" ht="24.95" hidden="1" customHeight="1">
      <c r="A109" s="128"/>
      <c r="B109" s="129"/>
      <c r="C109" s="128"/>
      <c r="D109" s="130" t="s">
        <v>97</v>
      </c>
      <c r="E109" s="131"/>
      <c r="F109" s="131"/>
      <c r="G109" s="131"/>
      <c r="H109" s="131"/>
      <c r="I109" s="131"/>
      <c r="J109" s="132">
        <f>J225</f>
        <v>0</v>
      </c>
      <c r="K109" s="128"/>
      <c r="L109" s="129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</row>
    <row r="110" spans="1:31" s="10" customFormat="1" ht="19.899999999999999" hidden="1" customHeight="1">
      <c r="A110" s="133"/>
      <c r="B110" s="134"/>
      <c r="C110" s="133"/>
      <c r="D110" s="135" t="s">
        <v>98</v>
      </c>
      <c r="E110" s="136"/>
      <c r="F110" s="136"/>
      <c r="G110" s="136"/>
      <c r="H110" s="136"/>
      <c r="I110" s="136"/>
      <c r="J110" s="137">
        <f>J226</f>
        <v>0</v>
      </c>
      <c r="K110" s="133"/>
      <c r="L110" s="134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</row>
    <row r="111" spans="1:31" s="10" customFormat="1" ht="19.899999999999999" hidden="1" customHeight="1">
      <c r="A111" s="133"/>
      <c r="B111" s="134"/>
      <c r="C111" s="133"/>
      <c r="D111" s="135" t="s">
        <v>99</v>
      </c>
      <c r="E111" s="136"/>
      <c r="F111" s="136"/>
      <c r="G111" s="136"/>
      <c r="H111" s="136"/>
      <c r="I111" s="136"/>
      <c r="J111" s="137">
        <f>J228</f>
        <v>0</v>
      </c>
      <c r="K111" s="133"/>
      <c r="L111" s="134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</row>
    <row r="112" spans="1:31" s="2" customFormat="1" ht="21.75" hidden="1" customHeight="1">
      <c r="A112" s="49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59"/>
      <c r="M112" s="52"/>
      <c r="N112" s="52"/>
      <c r="O112" s="52"/>
      <c r="P112" s="52"/>
      <c r="Q112" s="52"/>
      <c r="R112" s="52"/>
      <c r="S112" s="49"/>
      <c r="T112" s="49"/>
      <c r="U112" s="49"/>
      <c r="V112" s="49"/>
      <c r="W112" s="49"/>
      <c r="X112" s="49"/>
      <c r="Y112" s="49"/>
      <c r="Z112" s="17"/>
      <c r="AA112" s="17"/>
      <c r="AB112" s="17"/>
      <c r="AC112" s="17"/>
      <c r="AD112" s="17"/>
      <c r="AE112" s="17"/>
    </row>
    <row r="113" spans="1:31" s="2" customFormat="1" ht="6.95" hidden="1" customHeight="1">
      <c r="A113" s="49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59"/>
      <c r="M113" s="52"/>
      <c r="N113" s="52"/>
      <c r="O113" s="52"/>
      <c r="P113" s="52"/>
      <c r="Q113" s="52"/>
      <c r="R113" s="52"/>
      <c r="S113" s="49"/>
      <c r="T113" s="49"/>
      <c r="U113" s="49"/>
      <c r="V113" s="49"/>
      <c r="W113" s="49"/>
      <c r="X113" s="49"/>
      <c r="Y113" s="49"/>
      <c r="Z113" s="17"/>
      <c r="AA113" s="17"/>
      <c r="AB113" s="17"/>
      <c r="AC113" s="17"/>
      <c r="AD113" s="17"/>
      <c r="AE113" s="17"/>
    </row>
    <row r="114" spans="1:31" hidden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31" hidden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31" hidden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31" s="2" customFormat="1" ht="6.95" customHeight="1">
      <c r="A117" s="49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59"/>
      <c r="M117" s="52"/>
      <c r="N117" s="52"/>
      <c r="O117" s="52"/>
      <c r="P117" s="52"/>
      <c r="Q117" s="52"/>
      <c r="R117" s="52"/>
      <c r="S117" s="49"/>
      <c r="T117" s="49"/>
      <c r="U117" s="49"/>
      <c r="V117" s="49"/>
      <c r="W117" s="49"/>
      <c r="X117" s="49"/>
      <c r="Y117" s="49"/>
      <c r="Z117" s="17"/>
      <c r="AA117" s="17"/>
      <c r="AB117" s="17"/>
      <c r="AC117" s="17"/>
      <c r="AD117" s="17"/>
      <c r="AE117" s="17"/>
    </row>
    <row r="118" spans="1:31" s="2" customFormat="1" ht="24.95" customHeight="1">
      <c r="A118" s="49"/>
      <c r="B118" s="48"/>
      <c r="C118" s="39" t="s">
        <v>100</v>
      </c>
      <c r="D118" s="49"/>
      <c r="E118" s="49"/>
      <c r="F118" s="49"/>
      <c r="G118" s="49"/>
      <c r="H118" s="49"/>
      <c r="I118" s="49"/>
      <c r="J118" s="49"/>
      <c r="K118" s="49"/>
      <c r="L118" s="59"/>
      <c r="M118" s="52"/>
      <c r="N118" s="52"/>
      <c r="O118" s="52"/>
      <c r="P118" s="52"/>
      <c r="Q118" s="52"/>
      <c r="R118" s="52"/>
      <c r="S118" s="49"/>
      <c r="T118" s="49"/>
      <c r="U118" s="49"/>
      <c r="V118" s="49"/>
      <c r="W118" s="49"/>
      <c r="X118" s="49"/>
      <c r="Y118" s="49"/>
      <c r="Z118" s="17"/>
      <c r="AA118" s="17"/>
      <c r="AB118" s="17"/>
      <c r="AC118" s="17"/>
      <c r="AD118" s="17"/>
      <c r="AE118" s="17"/>
    </row>
    <row r="119" spans="1:31" s="2" customFormat="1" ht="6.95" customHeight="1">
      <c r="A119" s="49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59"/>
      <c r="M119" s="52"/>
      <c r="N119" s="52"/>
      <c r="O119" s="52"/>
      <c r="P119" s="52"/>
      <c r="Q119" s="52"/>
      <c r="R119" s="52"/>
      <c r="S119" s="49"/>
      <c r="T119" s="49"/>
      <c r="U119" s="49"/>
      <c r="V119" s="49"/>
      <c r="W119" s="49"/>
      <c r="X119" s="49"/>
      <c r="Y119" s="49"/>
      <c r="Z119" s="17"/>
      <c r="AA119" s="17"/>
      <c r="AB119" s="17"/>
      <c r="AC119" s="17"/>
      <c r="AD119" s="17"/>
      <c r="AE119" s="17"/>
    </row>
    <row r="120" spans="1:31" s="2" customFormat="1" ht="12" customHeight="1">
      <c r="A120" s="49"/>
      <c r="B120" s="48"/>
      <c r="C120" s="43" t="s">
        <v>14</v>
      </c>
      <c r="D120" s="49"/>
      <c r="E120" s="49"/>
      <c r="F120" s="49"/>
      <c r="G120" s="49"/>
      <c r="H120" s="49"/>
      <c r="I120" s="49"/>
      <c r="J120" s="49"/>
      <c r="K120" s="49"/>
      <c r="L120" s="59"/>
      <c r="M120" s="52"/>
      <c r="N120" s="52"/>
      <c r="O120" s="52"/>
      <c r="P120" s="52"/>
      <c r="Q120" s="52"/>
      <c r="R120" s="52"/>
      <c r="S120" s="49"/>
      <c r="T120" s="49"/>
      <c r="U120" s="49"/>
      <c r="V120" s="49"/>
      <c r="W120" s="49"/>
      <c r="X120" s="49"/>
      <c r="Y120" s="49"/>
      <c r="Z120" s="17"/>
      <c r="AA120" s="17"/>
      <c r="AB120" s="17"/>
      <c r="AC120" s="17"/>
      <c r="AD120" s="17"/>
      <c r="AE120" s="17"/>
    </row>
    <row r="121" spans="1:31" s="2" customFormat="1" ht="16.5" customHeight="1">
      <c r="A121" s="49"/>
      <c r="B121" s="48"/>
      <c r="C121" s="49"/>
      <c r="D121" s="49"/>
      <c r="E121" s="237" t="str">
        <f>E7</f>
        <v>ZOO DK - vila -  provedení dlažby okolo objektu včetně odvodnění a opravy soklu</v>
      </c>
      <c r="F121" s="238"/>
      <c r="G121" s="238"/>
      <c r="H121" s="238"/>
      <c r="I121" s="49"/>
      <c r="J121" s="49"/>
      <c r="K121" s="49"/>
      <c r="L121" s="59"/>
      <c r="M121" s="52"/>
      <c r="N121" s="52"/>
      <c r="O121" s="52"/>
      <c r="P121" s="52"/>
      <c r="Q121" s="52"/>
      <c r="R121" s="52"/>
      <c r="S121" s="49"/>
      <c r="T121" s="49"/>
      <c r="U121" s="49"/>
      <c r="V121" s="49"/>
      <c r="W121" s="49"/>
      <c r="X121" s="49"/>
      <c r="Y121" s="49"/>
      <c r="Z121" s="17"/>
      <c r="AA121" s="17"/>
      <c r="AB121" s="17"/>
      <c r="AC121" s="17"/>
      <c r="AD121" s="17"/>
      <c r="AE121" s="17"/>
    </row>
    <row r="122" spans="1:31" s="2" customFormat="1" ht="12" customHeight="1">
      <c r="A122" s="49"/>
      <c r="B122" s="48"/>
      <c r="C122" s="43" t="s">
        <v>78</v>
      </c>
      <c r="D122" s="49"/>
      <c r="E122" s="49"/>
      <c r="F122" s="49"/>
      <c r="G122" s="49"/>
      <c r="H122" s="49"/>
      <c r="I122" s="49"/>
      <c r="J122" s="49"/>
      <c r="K122" s="49"/>
      <c r="L122" s="59"/>
      <c r="M122" s="52"/>
      <c r="N122" s="52"/>
      <c r="O122" s="52"/>
      <c r="P122" s="52"/>
      <c r="Q122" s="52"/>
      <c r="R122" s="52"/>
      <c r="S122" s="49"/>
      <c r="T122" s="49"/>
      <c r="U122" s="49"/>
      <c r="V122" s="49"/>
      <c r="W122" s="49"/>
      <c r="X122" s="49"/>
      <c r="Y122" s="49"/>
      <c r="Z122" s="17"/>
      <c r="AA122" s="17"/>
      <c r="AB122" s="17"/>
      <c r="AC122" s="17"/>
      <c r="AD122" s="17"/>
      <c r="AE122" s="17"/>
    </row>
    <row r="123" spans="1:31" s="2" customFormat="1" ht="16.5" customHeight="1">
      <c r="A123" s="49"/>
      <c r="B123" s="48"/>
      <c r="C123" s="49"/>
      <c r="D123" s="49"/>
      <c r="E123" s="223" t="str">
        <f>E9</f>
        <v>03 - plocha kolem vily</v>
      </c>
      <c r="F123" s="236"/>
      <c r="G123" s="236"/>
      <c r="H123" s="236"/>
      <c r="I123" s="49"/>
      <c r="J123" s="49"/>
      <c r="K123" s="49"/>
      <c r="L123" s="59"/>
      <c r="M123" s="52"/>
      <c r="N123" s="52"/>
      <c r="O123" s="52"/>
      <c r="P123" s="52"/>
      <c r="Q123" s="52"/>
      <c r="R123" s="52"/>
      <c r="S123" s="49"/>
      <c r="T123" s="49"/>
      <c r="U123" s="49"/>
      <c r="V123" s="49"/>
      <c r="W123" s="49"/>
      <c r="X123" s="49"/>
      <c r="Y123" s="49"/>
      <c r="Z123" s="17"/>
      <c r="AA123" s="17"/>
      <c r="AB123" s="17"/>
      <c r="AC123" s="17"/>
      <c r="AD123" s="17"/>
      <c r="AE123" s="17"/>
    </row>
    <row r="124" spans="1:31" s="2" customFormat="1" ht="6.95" customHeight="1">
      <c r="A124" s="49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59"/>
      <c r="M124" s="52"/>
      <c r="N124" s="52"/>
      <c r="O124" s="52"/>
      <c r="P124" s="52"/>
      <c r="Q124" s="52"/>
      <c r="R124" s="52"/>
      <c r="S124" s="49"/>
      <c r="T124" s="49"/>
      <c r="U124" s="49"/>
      <c r="V124" s="49"/>
      <c r="W124" s="49"/>
      <c r="X124" s="49"/>
      <c r="Y124" s="49"/>
      <c r="Z124" s="17"/>
      <c r="AA124" s="17"/>
      <c r="AB124" s="17"/>
      <c r="AC124" s="17"/>
      <c r="AD124" s="17"/>
      <c r="AE124" s="17"/>
    </row>
    <row r="125" spans="1:31" s="2" customFormat="1" ht="12" customHeight="1">
      <c r="A125" s="49"/>
      <c r="B125" s="48"/>
      <c r="C125" s="43" t="s">
        <v>17</v>
      </c>
      <c r="D125" s="49"/>
      <c r="E125" s="49"/>
      <c r="F125" s="44" t="str">
        <f>F12</f>
        <v xml:space="preserve"> </v>
      </c>
      <c r="G125" s="49"/>
      <c r="H125" s="49"/>
      <c r="I125" s="43" t="s">
        <v>19</v>
      </c>
      <c r="J125" s="105">
        <f>IF(J12="","",J12)</f>
        <v>45379</v>
      </c>
      <c r="K125" s="49"/>
      <c r="L125" s="59"/>
      <c r="M125" s="52"/>
      <c r="N125" s="52"/>
      <c r="O125" s="52"/>
      <c r="P125" s="52"/>
      <c r="Q125" s="52"/>
      <c r="R125" s="52"/>
      <c r="S125" s="49"/>
      <c r="T125" s="49"/>
      <c r="U125" s="49"/>
      <c r="V125" s="49"/>
      <c r="W125" s="49"/>
      <c r="X125" s="49"/>
      <c r="Y125" s="49"/>
      <c r="Z125" s="17"/>
      <c r="AA125" s="17"/>
      <c r="AB125" s="17"/>
      <c r="AC125" s="17"/>
      <c r="AD125" s="17"/>
      <c r="AE125" s="17"/>
    </row>
    <row r="126" spans="1:31" s="2" customFormat="1" ht="6.95" customHeight="1">
      <c r="A126" s="49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59"/>
      <c r="M126" s="52"/>
      <c r="N126" s="52"/>
      <c r="O126" s="52"/>
      <c r="P126" s="52"/>
      <c r="Q126" s="52"/>
      <c r="R126" s="52"/>
      <c r="S126" s="49"/>
      <c r="T126" s="49"/>
      <c r="U126" s="49"/>
      <c r="V126" s="49"/>
      <c r="W126" s="49"/>
      <c r="X126" s="49"/>
      <c r="Y126" s="49"/>
      <c r="Z126" s="17"/>
      <c r="AA126" s="17"/>
      <c r="AB126" s="17"/>
      <c r="AC126" s="17"/>
      <c r="AD126" s="17"/>
      <c r="AE126" s="17"/>
    </row>
    <row r="127" spans="1:31" s="2" customFormat="1" ht="15.2" customHeight="1">
      <c r="A127" s="49"/>
      <c r="B127" s="48"/>
      <c r="C127" s="43" t="s">
        <v>20</v>
      </c>
      <c r="D127" s="49"/>
      <c r="E127" s="49"/>
      <c r="F127" s="44" t="str">
        <f>E15</f>
        <v xml:space="preserve"> </v>
      </c>
      <c r="G127" s="49"/>
      <c r="H127" s="49"/>
      <c r="I127" s="43" t="s">
        <v>24</v>
      </c>
      <c r="J127" s="124" t="str">
        <f>E21</f>
        <v xml:space="preserve"> </v>
      </c>
      <c r="K127" s="49"/>
      <c r="L127" s="59"/>
      <c r="M127" s="52"/>
      <c r="N127" s="52"/>
      <c r="O127" s="52"/>
      <c r="P127" s="52"/>
      <c r="Q127" s="52"/>
      <c r="R127" s="52"/>
      <c r="S127" s="49"/>
      <c r="T127" s="49"/>
      <c r="U127" s="49"/>
      <c r="V127" s="49"/>
      <c r="W127" s="49"/>
      <c r="X127" s="49"/>
      <c r="Y127" s="49"/>
      <c r="Z127" s="17"/>
      <c r="AA127" s="17"/>
      <c r="AB127" s="17"/>
      <c r="AC127" s="17"/>
      <c r="AD127" s="17"/>
      <c r="AE127" s="17"/>
    </row>
    <row r="128" spans="1:31" s="2" customFormat="1" ht="15.2" customHeight="1">
      <c r="A128" s="49"/>
      <c r="B128" s="48"/>
      <c r="C128" s="43" t="s">
        <v>23</v>
      </c>
      <c r="D128" s="49"/>
      <c r="E128" s="49"/>
      <c r="F128" s="44" t="str">
        <f>IF(E18="","",E18)</f>
        <v xml:space="preserve"> </v>
      </c>
      <c r="G128" s="49"/>
      <c r="H128" s="49"/>
      <c r="I128" s="43" t="s">
        <v>26</v>
      </c>
      <c r="J128" s="124" t="str">
        <f>E24</f>
        <v xml:space="preserve"> </v>
      </c>
      <c r="K128" s="49"/>
      <c r="L128" s="59"/>
      <c r="M128" s="52"/>
      <c r="N128" s="52"/>
      <c r="O128" s="52"/>
      <c r="P128" s="52"/>
      <c r="Q128" s="52"/>
      <c r="R128" s="52"/>
      <c r="S128" s="49"/>
      <c r="T128" s="49"/>
      <c r="U128" s="49"/>
      <c r="V128" s="49"/>
      <c r="W128" s="49"/>
      <c r="X128" s="49"/>
      <c r="Y128" s="49"/>
      <c r="Z128" s="17"/>
      <c r="AA128" s="17"/>
      <c r="AB128" s="17"/>
      <c r="AC128" s="17"/>
      <c r="AD128" s="17"/>
      <c r="AE128" s="17"/>
    </row>
    <row r="129" spans="1:65" s="2" customFormat="1" ht="10.35" customHeight="1">
      <c r="A129" s="49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59"/>
      <c r="M129" s="52"/>
      <c r="N129" s="52"/>
      <c r="O129" s="52"/>
      <c r="P129" s="52"/>
      <c r="Q129" s="52"/>
      <c r="R129" s="52"/>
      <c r="S129" s="49"/>
      <c r="T129" s="49"/>
      <c r="U129" s="49"/>
      <c r="V129" s="49"/>
      <c r="W129" s="49"/>
      <c r="X129" s="49"/>
      <c r="Y129" s="49"/>
      <c r="Z129" s="17"/>
      <c r="AA129" s="17"/>
      <c r="AB129" s="17"/>
      <c r="AC129" s="17"/>
      <c r="AD129" s="17"/>
      <c r="AE129" s="17"/>
    </row>
    <row r="130" spans="1:65" s="11" customFormat="1" ht="29.25" customHeight="1">
      <c r="A130" s="138"/>
      <c r="B130" s="139"/>
      <c r="C130" s="140" t="s">
        <v>101</v>
      </c>
      <c r="D130" s="141" t="s">
        <v>53</v>
      </c>
      <c r="E130" s="141" t="s">
        <v>49</v>
      </c>
      <c r="F130" s="141" t="s">
        <v>50</v>
      </c>
      <c r="G130" s="141" t="s">
        <v>102</v>
      </c>
      <c r="H130" s="141" t="s">
        <v>103</v>
      </c>
      <c r="I130" s="141" t="s">
        <v>104</v>
      </c>
      <c r="J130" s="142" t="s">
        <v>82</v>
      </c>
      <c r="K130" s="143" t="s">
        <v>105</v>
      </c>
      <c r="L130" s="144"/>
      <c r="M130" s="80" t="s">
        <v>1</v>
      </c>
      <c r="N130" s="81" t="s">
        <v>32</v>
      </c>
      <c r="O130" s="81" t="s">
        <v>106</v>
      </c>
      <c r="P130" s="81" t="s">
        <v>107</v>
      </c>
      <c r="Q130" s="81" t="s">
        <v>108</v>
      </c>
      <c r="R130" s="81" t="s">
        <v>109</v>
      </c>
      <c r="S130" s="81" t="s">
        <v>110</v>
      </c>
      <c r="T130" s="82" t="s">
        <v>111</v>
      </c>
      <c r="U130" s="138"/>
      <c r="V130" s="138"/>
      <c r="W130" s="138"/>
      <c r="X130" s="138"/>
      <c r="Y130" s="138"/>
      <c r="Z130" s="24"/>
      <c r="AA130" s="24"/>
      <c r="AB130" s="24"/>
      <c r="AC130" s="24"/>
      <c r="AD130" s="24"/>
      <c r="AE130" s="24"/>
    </row>
    <row r="131" spans="1:65" s="2" customFormat="1" ht="22.9" customHeight="1">
      <c r="A131" s="49"/>
      <c r="B131" s="48"/>
      <c r="C131" s="87" t="s">
        <v>112</v>
      </c>
      <c r="D131" s="49"/>
      <c r="E131" s="49"/>
      <c r="F131" s="49"/>
      <c r="G131" s="49"/>
      <c r="H131" s="49"/>
      <c r="I131" s="49"/>
      <c r="J131" s="145">
        <f>BK131</f>
        <v>0</v>
      </c>
      <c r="K131" s="49"/>
      <c r="L131" s="48"/>
      <c r="M131" s="83"/>
      <c r="N131" s="74"/>
      <c r="O131" s="84"/>
      <c r="P131" s="146">
        <f>P132+P206+P225</f>
        <v>1214.7373870000001</v>
      </c>
      <c r="Q131" s="84"/>
      <c r="R131" s="146">
        <f>R132+R206+R225</f>
        <v>214.70843713000002</v>
      </c>
      <c r="S131" s="84"/>
      <c r="T131" s="147">
        <f>T132+T206+T225</f>
        <v>228.27820800000003</v>
      </c>
      <c r="U131" s="49"/>
      <c r="V131" s="49"/>
      <c r="W131" s="49"/>
      <c r="X131" s="49"/>
      <c r="Y131" s="49"/>
      <c r="Z131" s="17"/>
      <c r="AA131" s="17"/>
      <c r="AB131" s="17"/>
      <c r="AC131" s="17"/>
      <c r="AD131" s="17"/>
      <c r="AE131" s="17"/>
      <c r="AT131" s="16" t="s">
        <v>67</v>
      </c>
      <c r="AU131" s="16" t="s">
        <v>84</v>
      </c>
      <c r="BK131" s="25">
        <f>BK132+BK206+BK225</f>
        <v>0</v>
      </c>
    </row>
    <row r="132" spans="1:65" s="12" customFormat="1" ht="25.9" customHeight="1">
      <c r="A132" s="148"/>
      <c r="B132" s="149"/>
      <c r="C132" s="148"/>
      <c r="D132" s="150" t="s">
        <v>67</v>
      </c>
      <c r="E132" s="151" t="s">
        <v>113</v>
      </c>
      <c r="F132" s="151" t="s">
        <v>114</v>
      </c>
      <c r="G132" s="148"/>
      <c r="H132" s="148"/>
      <c r="I132" s="148"/>
      <c r="J132" s="152">
        <f>BK132</f>
        <v>0</v>
      </c>
      <c r="K132" s="148"/>
      <c r="L132" s="149"/>
      <c r="M132" s="153"/>
      <c r="N132" s="154"/>
      <c r="O132" s="154"/>
      <c r="P132" s="155">
        <f>P133+P148+P160+P168+P183+P197+P204</f>
        <v>916.801109</v>
      </c>
      <c r="Q132" s="154"/>
      <c r="R132" s="155">
        <f>R133+R148+R160+R168+R183+R197+R204</f>
        <v>195.60353217000002</v>
      </c>
      <c r="S132" s="154"/>
      <c r="T132" s="156">
        <f>T133+T148+T160+T168+T183+T197+T204</f>
        <v>227.93529600000002</v>
      </c>
      <c r="U132" s="148"/>
      <c r="V132" s="148"/>
      <c r="W132" s="148"/>
      <c r="X132" s="148"/>
      <c r="Y132" s="148"/>
      <c r="AR132" s="26" t="s">
        <v>74</v>
      </c>
      <c r="AT132" s="27" t="s">
        <v>67</v>
      </c>
      <c r="AU132" s="27" t="s">
        <v>68</v>
      </c>
      <c r="AY132" s="26" t="s">
        <v>115</v>
      </c>
      <c r="BK132" s="28">
        <f>BK133+BK148+BK160+BK168+BK183+BK197+BK204</f>
        <v>0</v>
      </c>
    </row>
    <row r="133" spans="1:65" s="12" customFormat="1" ht="22.9" customHeight="1">
      <c r="A133" s="148"/>
      <c r="B133" s="149"/>
      <c r="C133" s="148"/>
      <c r="D133" s="150" t="s">
        <v>67</v>
      </c>
      <c r="E133" s="157" t="s">
        <v>74</v>
      </c>
      <c r="F133" s="157" t="s">
        <v>116</v>
      </c>
      <c r="G133" s="148"/>
      <c r="H133" s="148"/>
      <c r="I133" s="148"/>
      <c r="J133" s="158">
        <f>BK133</f>
        <v>0</v>
      </c>
      <c r="K133" s="148"/>
      <c r="L133" s="149"/>
      <c r="M133" s="153"/>
      <c r="N133" s="154"/>
      <c r="O133" s="154"/>
      <c r="P133" s="155">
        <f>SUM(P134:P147)</f>
        <v>252.59197299999994</v>
      </c>
      <c r="Q133" s="154"/>
      <c r="R133" s="155">
        <f>SUM(R134:R147)</f>
        <v>12</v>
      </c>
      <c r="S133" s="154"/>
      <c r="T133" s="156">
        <f>SUM(T134:T147)</f>
        <v>196.09029600000002</v>
      </c>
      <c r="U133" s="148"/>
      <c r="V133" s="148"/>
      <c r="W133" s="148"/>
      <c r="X133" s="148"/>
      <c r="Y133" s="148"/>
      <c r="AR133" s="26" t="s">
        <v>74</v>
      </c>
      <c r="AT133" s="27" t="s">
        <v>67</v>
      </c>
      <c r="AU133" s="27" t="s">
        <v>74</v>
      </c>
      <c r="AY133" s="26" t="s">
        <v>115</v>
      </c>
      <c r="BK133" s="28">
        <f>SUM(BK134:BK147)</f>
        <v>0</v>
      </c>
    </row>
    <row r="134" spans="1:65" s="2" customFormat="1" ht="24.2" customHeight="1">
      <c r="A134" s="49"/>
      <c r="B134" s="48"/>
      <c r="C134" s="159" t="s">
        <v>74</v>
      </c>
      <c r="D134" s="159" t="s">
        <v>117</v>
      </c>
      <c r="E134" s="160" t="s">
        <v>118</v>
      </c>
      <c r="F134" s="161" t="s">
        <v>119</v>
      </c>
      <c r="G134" s="162" t="s">
        <v>120</v>
      </c>
      <c r="H134" s="163">
        <v>243.48</v>
      </c>
      <c r="I134" s="33"/>
      <c r="J134" s="164">
        <f>ROUND(I134*H134,2)</f>
        <v>0</v>
      </c>
      <c r="K134" s="165"/>
      <c r="L134" s="48"/>
      <c r="M134" s="166" t="s">
        <v>1</v>
      </c>
      <c r="N134" s="167" t="s">
        <v>33</v>
      </c>
      <c r="O134" s="168">
        <v>0.41</v>
      </c>
      <c r="P134" s="168">
        <f>O134*H134</f>
        <v>99.826799999999992</v>
      </c>
      <c r="Q134" s="168">
        <v>0</v>
      </c>
      <c r="R134" s="168">
        <f>Q134*H134</f>
        <v>0</v>
      </c>
      <c r="S134" s="168">
        <v>0.26</v>
      </c>
      <c r="T134" s="169">
        <f>S134*H134</f>
        <v>63.3048</v>
      </c>
      <c r="U134" s="49"/>
      <c r="V134" s="49"/>
      <c r="W134" s="49"/>
      <c r="X134" s="49"/>
      <c r="Y134" s="49"/>
      <c r="Z134" s="17"/>
      <c r="AA134" s="17"/>
      <c r="AB134" s="17"/>
      <c r="AC134" s="17"/>
      <c r="AD134" s="17"/>
      <c r="AE134" s="17"/>
      <c r="AR134" s="29" t="s">
        <v>121</v>
      </c>
      <c r="AT134" s="29" t="s">
        <v>117</v>
      </c>
      <c r="AU134" s="29" t="s">
        <v>76</v>
      </c>
      <c r="AY134" s="16" t="s">
        <v>115</v>
      </c>
      <c r="BE134" s="30">
        <f>IF(N134="základní",J134,0)</f>
        <v>0</v>
      </c>
      <c r="BF134" s="30">
        <f>IF(N134="snížená",J134,0)</f>
        <v>0</v>
      </c>
      <c r="BG134" s="30">
        <f>IF(N134="zákl. přenesená",J134,0)</f>
        <v>0</v>
      </c>
      <c r="BH134" s="30">
        <f>IF(N134="sníž. přenesená",J134,0)</f>
        <v>0</v>
      </c>
      <c r="BI134" s="30">
        <f>IF(N134="nulová",J134,0)</f>
        <v>0</v>
      </c>
      <c r="BJ134" s="16" t="s">
        <v>74</v>
      </c>
      <c r="BK134" s="30">
        <f>ROUND(I134*H134,2)</f>
        <v>0</v>
      </c>
      <c r="BL134" s="16" t="s">
        <v>121</v>
      </c>
      <c r="BM134" s="29" t="s">
        <v>122</v>
      </c>
    </row>
    <row r="135" spans="1:65" s="13" customFormat="1">
      <c r="A135" s="170"/>
      <c r="B135" s="171"/>
      <c r="C135" s="170"/>
      <c r="D135" s="172" t="s">
        <v>123</v>
      </c>
      <c r="E135" s="173" t="s">
        <v>1</v>
      </c>
      <c r="F135" s="174" t="s">
        <v>124</v>
      </c>
      <c r="G135" s="170"/>
      <c r="H135" s="175">
        <v>109.63</v>
      </c>
      <c r="I135" s="170"/>
      <c r="J135" s="170"/>
      <c r="K135" s="170"/>
      <c r="L135" s="171"/>
      <c r="M135" s="176"/>
      <c r="N135" s="177"/>
      <c r="O135" s="177"/>
      <c r="P135" s="177"/>
      <c r="Q135" s="177"/>
      <c r="R135" s="177"/>
      <c r="S135" s="177"/>
      <c r="T135" s="178"/>
      <c r="U135" s="170"/>
      <c r="V135" s="170"/>
      <c r="W135" s="170"/>
      <c r="X135" s="170"/>
      <c r="Y135" s="170"/>
      <c r="AT135" s="31" t="s">
        <v>123</v>
      </c>
      <c r="AU135" s="31" t="s">
        <v>76</v>
      </c>
      <c r="AV135" s="13" t="s">
        <v>76</v>
      </c>
      <c r="AW135" s="13" t="s">
        <v>25</v>
      </c>
      <c r="AX135" s="13" t="s">
        <v>68</v>
      </c>
      <c r="AY135" s="31" t="s">
        <v>115</v>
      </c>
    </row>
    <row r="136" spans="1:65" s="13" customFormat="1">
      <c r="A136" s="170"/>
      <c r="B136" s="171"/>
      <c r="C136" s="170"/>
      <c r="D136" s="172" t="s">
        <v>123</v>
      </c>
      <c r="E136" s="173" t="s">
        <v>1</v>
      </c>
      <c r="F136" s="174" t="s">
        <v>125</v>
      </c>
      <c r="G136" s="170"/>
      <c r="H136" s="175">
        <v>133.85</v>
      </c>
      <c r="I136" s="170"/>
      <c r="J136" s="170"/>
      <c r="K136" s="170"/>
      <c r="L136" s="171"/>
      <c r="M136" s="176"/>
      <c r="N136" s="177"/>
      <c r="O136" s="177"/>
      <c r="P136" s="177"/>
      <c r="Q136" s="177"/>
      <c r="R136" s="177"/>
      <c r="S136" s="177"/>
      <c r="T136" s="178"/>
      <c r="U136" s="170"/>
      <c r="V136" s="170"/>
      <c r="W136" s="170"/>
      <c r="X136" s="170"/>
      <c r="Y136" s="170"/>
      <c r="AT136" s="31" t="s">
        <v>123</v>
      </c>
      <c r="AU136" s="31" t="s">
        <v>76</v>
      </c>
      <c r="AV136" s="13" t="s">
        <v>76</v>
      </c>
      <c r="AW136" s="13" t="s">
        <v>25</v>
      </c>
      <c r="AX136" s="13" t="s">
        <v>68</v>
      </c>
      <c r="AY136" s="31" t="s">
        <v>115</v>
      </c>
    </row>
    <row r="137" spans="1:65" s="14" customFormat="1">
      <c r="A137" s="179"/>
      <c r="B137" s="180"/>
      <c r="C137" s="179"/>
      <c r="D137" s="172" t="s">
        <v>123</v>
      </c>
      <c r="E137" s="181" t="s">
        <v>1</v>
      </c>
      <c r="F137" s="182" t="s">
        <v>126</v>
      </c>
      <c r="G137" s="179"/>
      <c r="H137" s="183">
        <v>243.48</v>
      </c>
      <c r="I137" s="179"/>
      <c r="J137" s="179"/>
      <c r="K137" s="179"/>
      <c r="L137" s="180"/>
      <c r="M137" s="184"/>
      <c r="N137" s="185"/>
      <c r="O137" s="185"/>
      <c r="P137" s="185"/>
      <c r="Q137" s="185"/>
      <c r="R137" s="185"/>
      <c r="S137" s="185"/>
      <c r="T137" s="186"/>
      <c r="U137" s="179"/>
      <c r="V137" s="179"/>
      <c r="W137" s="179"/>
      <c r="X137" s="179"/>
      <c r="Y137" s="179"/>
      <c r="AT137" s="32" t="s">
        <v>123</v>
      </c>
      <c r="AU137" s="32" t="s">
        <v>76</v>
      </c>
      <c r="AV137" s="14" t="s">
        <v>121</v>
      </c>
      <c r="AW137" s="14" t="s">
        <v>25</v>
      </c>
      <c r="AX137" s="14" t="s">
        <v>74</v>
      </c>
      <c r="AY137" s="32" t="s">
        <v>115</v>
      </c>
    </row>
    <row r="138" spans="1:65" s="2" customFormat="1" ht="24.2" customHeight="1">
      <c r="A138" s="49"/>
      <c r="B138" s="48"/>
      <c r="C138" s="159" t="s">
        <v>76</v>
      </c>
      <c r="D138" s="159" t="s">
        <v>117</v>
      </c>
      <c r="E138" s="160" t="s">
        <v>127</v>
      </c>
      <c r="F138" s="161" t="s">
        <v>128</v>
      </c>
      <c r="G138" s="162" t="s">
        <v>120</v>
      </c>
      <c r="H138" s="163">
        <v>243.48</v>
      </c>
      <c r="I138" s="33"/>
      <c r="J138" s="164">
        <f>ROUND(I138*H138,2)</f>
        <v>0</v>
      </c>
      <c r="K138" s="165"/>
      <c r="L138" s="48"/>
      <c r="M138" s="166" t="s">
        <v>1</v>
      </c>
      <c r="N138" s="167" t="s">
        <v>33</v>
      </c>
      <c r="O138" s="168">
        <v>0.123</v>
      </c>
      <c r="P138" s="168">
        <f>O138*H138</f>
        <v>29.948039999999999</v>
      </c>
      <c r="Q138" s="168">
        <v>0</v>
      </c>
      <c r="R138" s="168">
        <f>Q138*H138</f>
        <v>0</v>
      </c>
      <c r="S138" s="168">
        <v>0.5</v>
      </c>
      <c r="T138" s="169">
        <f>S138*H138</f>
        <v>121.74</v>
      </c>
      <c r="U138" s="49"/>
      <c r="V138" s="49"/>
      <c r="W138" s="49"/>
      <c r="X138" s="49"/>
      <c r="Y138" s="49"/>
      <c r="Z138" s="17"/>
      <c r="AA138" s="17"/>
      <c r="AB138" s="17"/>
      <c r="AC138" s="17"/>
      <c r="AD138" s="17"/>
      <c r="AE138" s="17"/>
      <c r="AR138" s="29" t="s">
        <v>121</v>
      </c>
      <c r="AT138" s="29" t="s">
        <v>117</v>
      </c>
      <c r="AU138" s="29" t="s">
        <v>76</v>
      </c>
      <c r="AY138" s="16" t="s">
        <v>115</v>
      </c>
      <c r="BE138" s="30">
        <f>IF(N138="základní",J138,0)</f>
        <v>0</v>
      </c>
      <c r="BF138" s="30">
        <f>IF(N138="snížená",J138,0)</f>
        <v>0</v>
      </c>
      <c r="BG138" s="30">
        <f>IF(N138="zákl. přenesená",J138,0)</f>
        <v>0</v>
      </c>
      <c r="BH138" s="30">
        <f>IF(N138="sníž. přenesená",J138,0)</f>
        <v>0</v>
      </c>
      <c r="BI138" s="30">
        <f>IF(N138="nulová",J138,0)</f>
        <v>0</v>
      </c>
      <c r="BJ138" s="16" t="s">
        <v>74</v>
      </c>
      <c r="BK138" s="30">
        <f>ROUND(I138*H138,2)</f>
        <v>0</v>
      </c>
      <c r="BL138" s="16" t="s">
        <v>121</v>
      </c>
      <c r="BM138" s="29" t="s">
        <v>129</v>
      </c>
    </row>
    <row r="139" spans="1:65" s="2" customFormat="1" ht="24.2" customHeight="1">
      <c r="A139" s="49"/>
      <c r="B139" s="48"/>
      <c r="C139" s="159" t="s">
        <v>130</v>
      </c>
      <c r="D139" s="159" t="s">
        <v>117</v>
      </c>
      <c r="E139" s="160" t="s">
        <v>131</v>
      </c>
      <c r="F139" s="161" t="s">
        <v>132</v>
      </c>
      <c r="G139" s="162" t="s">
        <v>120</v>
      </c>
      <c r="H139" s="163">
        <v>17.931000000000001</v>
      </c>
      <c r="I139" s="33"/>
      <c r="J139" s="164">
        <f>ROUND(I139*H139,2)</f>
        <v>0</v>
      </c>
      <c r="K139" s="165"/>
      <c r="L139" s="48"/>
      <c r="M139" s="166" t="s">
        <v>1</v>
      </c>
      <c r="N139" s="167" t="s">
        <v>33</v>
      </c>
      <c r="O139" s="168">
        <v>1.3140000000000001</v>
      </c>
      <c r="P139" s="168">
        <f>O139*H139</f>
        <v>23.561334000000002</v>
      </c>
      <c r="Q139" s="168">
        <v>0</v>
      </c>
      <c r="R139" s="168">
        <f>Q139*H139</f>
        <v>0</v>
      </c>
      <c r="S139" s="168">
        <v>0.316</v>
      </c>
      <c r="T139" s="169">
        <f>S139*H139</f>
        <v>5.6661960000000002</v>
      </c>
      <c r="U139" s="49"/>
      <c r="V139" s="49"/>
      <c r="W139" s="49"/>
      <c r="X139" s="49"/>
      <c r="Y139" s="49"/>
      <c r="Z139" s="17"/>
      <c r="AA139" s="17"/>
      <c r="AB139" s="17"/>
      <c r="AC139" s="17"/>
      <c r="AD139" s="17"/>
      <c r="AE139" s="17"/>
      <c r="AR139" s="29" t="s">
        <v>121</v>
      </c>
      <c r="AT139" s="29" t="s">
        <v>117</v>
      </c>
      <c r="AU139" s="29" t="s">
        <v>76</v>
      </c>
      <c r="AY139" s="16" t="s">
        <v>115</v>
      </c>
      <c r="BE139" s="30">
        <f>IF(N139="základní",J139,0)</f>
        <v>0</v>
      </c>
      <c r="BF139" s="30">
        <f>IF(N139="snížená",J139,0)</f>
        <v>0</v>
      </c>
      <c r="BG139" s="30">
        <f>IF(N139="zákl. přenesená",J139,0)</f>
        <v>0</v>
      </c>
      <c r="BH139" s="30">
        <f>IF(N139="sníž. přenesená",J139,0)</f>
        <v>0</v>
      </c>
      <c r="BI139" s="30">
        <f>IF(N139="nulová",J139,0)</f>
        <v>0</v>
      </c>
      <c r="BJ139" s="16" t="s">
        <v>74</v>
      </c>
      <c r="BK139" s="30">
        <f>ROUND(I139*H139,2)</f>
        <v>0</v>
      </c>
      <c r="BL139" s="16" t="s">
        <v>121</v>
      </c>
      <c r="BM139" s="29" t="s">
        <v>133</v>
      </c>
    </row>
    <row r="140" spans="1:65" s="13" customFormat="1">
      <c r="A140" s="170"/>
      <c r="B140" s="171"/>
      <c r="C140" s="170"/>
      <c r="D140" s="172" t="s">
        <v>123</v>
      </c>
      <c r="E140" s="173" t="s">
        <v>1</v>
      </c>
      <c r="F140" s="174" t="s">
        <v>134</v>
      </c>
      <c r="G140" s="170"/>
      <c r="H140" s="175">
        <v>17.931000000000001</v>
      </c>
      <c r="I140" s="170"/>
      <c r="J140" s="170"/>
      <c r="K140" s="170"/>
      <c r="L140" s="171"/>
      <c r="M140" s="176"/>
      <c r="N140" s="177"/>
      <c r="O140" s="177"/>
      <c r="P140" s="177"/>
      <c r="Q140" s="177"/>
      <c r="R140" s="177"/>
      <c r="S140" s="177"/>
      <c r="T140" s="178"/>
      <c r="U140" s="170"/>
      <c r="V140" s="170"/>
      <c r="W140" s="170"/>
      <c r="X140" s="170"/>
      <c r="Y140" s="170"/>
      <c r="AT140" s="31" t="s">
        <v>123</v>
      </c>
      <c r="AU140" s="31" t="s">
        <v>76</v>
      </c>
      <c r="AV140" s="13" t="s">
        <v>76</v>
      </c>
      <c r="AW140" s="13" t="s">
        <v>25</v>
      </c>
      <c r="AX140" s="13" t="s">
        <v>74</v>
      </c>
      <c r="AY140" s="31" t="s">
        <v>115</v>
      </c>
    </row>
    <row r="141" spans="1:65" s="2" customFormat="1" ht="24.2" customHeight="1">
      <c r="A141" s="49"/>
      <c r="B141" s="48"/>
      <c r="C141" s="159" t="s">
        <v>121</v>
      </c>
      <c r="D141" s="159" t="s">
        <v>117</v>
      </c>
      <c r="E141" s="160" t="s">
        <v>135</v>
      </c>
      <c r="F141" s="161" t="s">
        <v>136</v>
      </c>
      <c r="G141" s="162" t="s">
        <v>120</v>
      </c>
      <c r="H141" s="163">
        <v>17.931000000000001</v>
      </c>
      <c r="I141" s="33"/>
      <c r="J141" s="164">
        <f>ROUND(I141*H141,2)</f>
        <v>0</v>
      </c>
      <c r="K141" s="165"/>
      <c r="L141" s="48"/>
      <c r="M141" s="166" t="s">
        <v>1</v>
      </c>
      <c r="N141" s="167" t="s">
        <v>33</v>
      </c>
      <c r="O141" s="168">
        <v>0.76</v>
      </c>
      <c r="P141" s="168">
        <f>O141*H141</f>
        <v>13.627560000000001</v>
      </c>
      <c r="Q141" s="168">
        <v>0</v>
      </c>
      <c r="R141" s="168">
        <f>Q141*H141</f>
        <v>0</v>
      </c>
      <c r="S141" s="168">
        <v>0.3</v>
      </c>
      <c r="T141" s="169">
        <f>S141*H141</f>
        <v>5.3792999999999997</v>
      </c>
      <c r="U141" s="49"/>
      <c r="V141" s="49"/>
      <c r="W141" s="49"/>
      <c r="X141" s="49"/>
      <c r="Y141" s="49"/>
      <c r="Z141" s="17"/>
      <c r="AA141" s="17"/>
      <c r="AB141" s="17"/>
      <c r="AC141" s="17"/>
      <c r="AD141" s="17"/>
      <c r="AE141" s="17"/>
      <c r="AR141" s="29" t="s">
        <v>121</v>
      </c>
      <c r="AT141" s="29" t="s">
        <v>117</v>
      </c>
      <c r="AU141" s="29" t="s">
        <v>76</v>
      </c>
      <c r="AY141" s="16" t="s">
        <v>115</v>
      </c>
      <c r="BE141" s="30">
        <f>IF(N141="základní",J141,0)</f>
        <v>0</v>
      </c>
      <c r="BF141" s="30">
        <f>IF(N141="snížená",J141,0)</f>
        <v>0</v>
      </c>
      <c r="BG141" s="30">
        <f>IF(N141="zákl. přenesená",J141,0)</f>
        <v>0</v>
      </c>
      <c r="BH141" s="30">
        <f>IF(N141="sníž. přenesená",J141,0)</f>
        <v>0</v>
      </c>
      <c r="BI141" s="30">
        <f>IF(N141="nulová",J141,0)</f>
        <v>0</v>
      </c>
      <c r="BJ141" s="16" t="s">
        <v>74</v>
      </c>
      <c r="BK141" s="30">
        <f>ROUND(I141*H141,2)</f>
        <v>0</v>
      </c>
      <c r="BL141" s="16" t="s">
        <v>121</v>
      </c>
      <c r="BM141" s="29" t="s">
        <v>137</v>
      </c>
    </row>
    <row r="142" spans="1:65" s="2" customFormat="1" ht="37.9" customHeight="1">
      <c r="A142" s="49"/>
      <c r="B142" s="48"/>
      <c r="C142" s="159" t="s">
        <v>138</v>
      </c>
      <c r="D142" s="159" t="s">
        <v>117</v>
      </c>
      <c r="E142" s="160" t="s">
        <v>139</v>
      </c>
      <c r="F142" s="161" t="s">
        <v>140</v>
      </c>
      <c r="G142" s="162" t="s">
        <v>141</v>
      </c>
      <c r="H142" s="163">
        <v>8</v>
      </c>
      <c r="I142" s="33"/>
      <c r="J142" s="164">
        <f>ROUND(I142*H142,2)</f>
        <v>0</v>
      </c>
      <c r="K142" s="165"/>
      <c r="L142" s="48"/>
      <c r="M142" s="166" t="s">
        <v>1</v>
      </c>
      <c r="N142" s="167" t="s">
        <v>33</v>
      </c>
      <c r="O142" s="168">
        <v>4.4930000000000003</v>
      </c>
      <c r="P142" s="168">
        <f>O142*H142</f>
        <v>35.944000000000003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U142" s="49"/>
      <c r="V142" s="49"/>
      <c r="W142" s="49"/>
      <c r="X142" s="49"/>
      <c r="Y142" s="49"/>
      <c r="Z142" s="17"/>
      <c r="AA142" s="17"/>
      <c r="AB142" s="17"/>
      <c r="AC142" s="17"/>
      <c r="AD142" s="17"/>
      <c r="AE142" s="17"/>
      <c r="AR142" s="29" t="s">
        <v>121</v>
      </c>
      <c r="AT142" s="29" t="s">
        <v>117</v>
      </c>
      <c r="AU142" s="29" t="s">
        <v>76</v>
      </c>
      <c r="AY142" s="16" t="s">
        <v>115</v>
      </c>
      <c r="BE142" s="30">
        <f>IF(N142="základní",J142,0)</f>
        <v>0</v>
      </c>
      <c r="BF142" s="30">
        <f>IF(N142="snížená",J142,0)</f>
        <v>0</v>
      </c>
      <c r="BG142" s="30">
        <f>IF(N142="zákl. přenesená",J142,0)</f>
        <v>0</v>
      </c>
      <c r="BH142" s="30">
        <f>IF(N142="sníž. přenesená",J142,0)</f>
        <v>0</v>
      </c>
      <c r="BI142" s="30">
        <f>IF(N142="nulová",J142,0)</f>
        <v>0</v>
      </c>
      <c r="BJ142" s="16" t="s">
        <v>74</v>
      </c>
      <c r="BK142" s="30">
        <f>ROUND(I142*H142,2)</f>
        <v>0</v>
      </c>
      <c r="BL142" s="16" t="s">
        <v>121</v>
      </c>
      <c r="BM142" s="29" t="s">
        <v>142</v>
      </c>
    </row>
    <row r="143" spans="1:65" s="13" customFormat="1">
      <c r="A143" s="170"/>
      <c r="B143" s="171"/>
      <c r="C143" s="170"/>
      <c r="D143" s="172" t="s">
        <v>123</v>
      </c>
      <c r="E143" s="173" t="s">
        <v>1</v>
      </c>
      <c r="F143" s="174" t="s">
        <v>143</v>
      </c>
      <c r="G143" s="170"/>
      <c r="H143" s="175">
        <v>8</v>
      </c>
      <c r="I143" s="170"/>
      <c r="J143" s="170"/>
      <c r="K143" s="170"/>
      <c r="L143" s="171"/>
      <c r="M143" s="176"/>
      <c r="N143" s="177"/>
      <c r="O143" s="177"/>
      <c r="P143" s="177"/>
      <c r="Q143" s="177"/>
      <c r="R143" s="177"/>
      <c r="S143" s="177"/>
      <c r="T143" s="178"/>
      <c r="U143" s="170"/>
      <c r="V143" s="170"/>
      <c r="W143" s="170"/>
      <c r="X143" s="170"/>
      <c r="Y143" s="170"/>
      <c r="AT143" s="31" t="s">
        <v>123</v>
      </c>
      <c r="AU143" s="31" t="s">
        <v>76</v>
      </c>
      <c r="AV143" s="13" t="s">
        <v>76</v>
      </c>
      <c r="AW143" s="13" t="s">
        <v>25</v>
      </c>
      <c r="AX143" s="13" t="s">
        <v>74</v>
      </c>
      <c r="AY143" s="31" t="s">
        <v>115</v>
      </c>
    </row>
    <row r="144" spans="1:65" s="2" customFormat="1" ht="24.2" customHeight="1">
      <c r="A144" s="49"/>
      <c r="B144" s="48"/>
      <c r="C144" s="159" t="s">
        <v>144</v>
      </c>
      <c r="D144" s="159" t="s">
        <v>117</v>
      </c>
      <c r="E144" s="160" t="s">
        <v>145</v>
      </c>
      <c r="F144" s="161" t="s">
        <v>146</v>
      </c>
      <c r="G144" s="162" t="s">
        <v>141</v>
      </c>
      <c r="H144" s="163">
        <v>6</v>
      </c>
      <c r="I144" s="33"/>
      <c r="J144" s="164">
        <f>ROUND(I144*H144,2)</f>
        <v>0</v>
      </c>
      <c r="K144" s="165"/>
      <c r="L144" s="48"/>
      <c r="M144" s="166" t="s">
        <v>1</v>
      </c>
      <c r="N144" s="167" t="s">
        <v>33</v>
      </c>
      <c r="O144" s="168">
        <v>1.7889999999999999</v>
      </c>
      <c r="P144" s="168">
        <f>O144*H144</f>
        <v>10.734</v>
      </c>
      <c r="Q144" s="168">
        <v>0</v>
      </c>
      <c r="R144" s="168">
        <f>Q144*H144</f>
        <v>0</v>
      </c>
      <c r="S144" s="168">
        <v>0</v>
      </c>
      <c r="T144" s="169">
        <f>S144*H144</f>
        <v>0</v>
      </c>
      <c r="U144" s="49"/>
      <c r="V144" s="49"/>
      <c r="W144" s="49"/>
      <c r="X144" s="49"/>
      <c r="Y144" s="49"/>
      <c r="Z144" s="17"/>
      <c r="AA144" s="17"/>
      <c r="AB144" s="17"/>
      <c r="AC144" s="17"/>
      <c r="AD144" s="17"/>
      <c r="AE144" s="17"/>
      <c r="AR144" s="29" t="s">
        <v>121</v>
      </c>
      <c r="AT144" s="29" t="s">
        <v>117</v>
      </c>
      <c r="AU144" s="29" t="s">
        <v>76</v>
      </c>
      <c r="AY144" s="16" t="s">
        <v>115</v>
      </c>
      <c r="BE144" s="30">
        <f>IF(N144="základní",J144,0)</f>
        <v>0</v>
      </c>
      <c r="BF144" s="30">
        <f>IF(N144="snížená",J144,0)</f>
        <v>0</v>
      </c>
      <c r="BG144" s="30">
        <f>IF(N144="zákl. přenesená",J144,0)</f>
        <v>0</v>
      </c>
      <c r="BH144" s="30">
        <f>IF(N144="sníž. přenesená",J144,0)</f>
        <v>0</v>
      </c>
      <c r="BI144" s="30">
        <f>IF(N144="nulová",J144,0)</f>
        <v>0</v>
      </c>
      <c r="BJ144" s="16" t="s">
        <v>74</v>
      </c>
      <c r="BK144" s="30">
        <f>ROUND(I144*H144,2)</f>
        <v>0</v>
      </c>
      <c r="BL144" s="16" t="s">
        <v>121</v>
      </c>
      <c r="BM144" s="29" t="s">
        <v>147</v>
      </c>
    </row>
    <row r="145" spans="1:65" s="2" customFormat="1" ht="16.5" customHeight="1">
      <c r="A145" s="49"/>
      <c r="B145" s="48"/>
      <c r="C145" s="187" t="s">
        <v>148</v>
      </c>
      <c r="D145" s="187" t="s">
        <v>149</v>
      </c>
      <c r="E145" s="188" t="s">
        <v>150</v>
      </c>
      <c r="F145" s="189" t="s">
        <v>151</v>
      </c>
      <c r="G145" s="190" t="s">
        <v>152</v>
      </c>
      <c r="H145" s="191">
        <v>12</v>
      </c>
      <c r="I145" s="34"/>
      <c r="J145" s="192">
        <f>ROUND(I145*H145,2)</f>
        <v>0</v>
      </c>
      <c r="K145" s="193"/>
      <c r="L145" s="194"/>
      <c r="M145" s="195" t="s">
        <v>1</v>
      </c>
      <c r="N145" s="196" t="s">
        <v>33</v>
      </c>
      <c r="O145" s="168">
        <v>0</v>
      </c>
      <c r="P145" s="168">
        <f>O145*H145</f>
        <v>0</v>
      </c>
      <c r="Q145" s="168">
        <v>1</v>
      </c>
      <c r="R145" s="168">
        <f>Q145*H145</f>
        <v>12</v>
      </c>
      <c r="S145" s="168">
        <v>0</v>
      </c>
      <c r="T145" s="169">
        <f>S145*H145</f>
        <v>0</v>
      </c>
      <c r="U145" s="49"/>
      <c r="V145" s="49"/>
      <c r="W145" s="49"/>
      <c r="X145" s="49"/>
      <c r="Y145" s="49"/>
      <c r="Z145" s="17"/>
      <c r="AA145" s="17"/>
      <c r="AB145" s="17"/>
      <c r="AC145" s="17"/>
      <c r="AD145" s="17"/>
      <c r="AE145" s="17"/>
      <c r="AR145" s="29" t="s">
        <v>153</v>
      </c>
      <c r="AT145" s="29" t="s">
        <v>149</v>
      </c>
      <c r="AU145" s="29" t="s">
        <v>76</v>
      </c>
      <c r="AY145" s="16" t="s">
        <v>115</v>
      </c>
      <c r="BE145" s="30">
        <f>IF(N145="základní",J145,0)</f>
        <v>0</v>
      </c>
      <c r="BF145" s="30">
        <f>IF(N145="snížená",J145,0)</f>
        <v>0</v>
      </c>
      <c r="BG145" s="30">
        <f>IF(N145="zákl. přenesená",J145,0)</f>
        <v>0</v>
      </c>
      <c r="BH145" s="30">
        <f>IF(N145="sníž. přenesená",J145,0)</f>
        <v>0</v>
      </c>
      <c r="BI145" s="30">
        <f>IF(N145="nulová",J145,0)</f>
        <v>0</v>
      </c>
      <c r="BJ145" s="16" t="s">
        <v>74</v>
      </c>
      <c r="BK145" s="30">
        <f>ROUND(I145*H145,2)</f>
        <v>0</v>
      </c>
      <c r="BL145" s="16" t="s">
        <v>121</v>
      </c>
      <c r="BM145" s="29" t="s">
        <v>154</v>
      </c>
    </row>
    <row r="146" spans="1:65" s="2" customFormat="1" ht="24.2" customHeight="1">
      <c r="A146" s="49"/>
      <c r="B146" s="48"/>
      <c r="C146" s="159" t="s">
        <v>153</v>
      </c>
      <c r="D146" s="159" t="s">
        <v>117</v>
      </c>
      <c r="E146" s="160" t="s">
        <v>155</v>
      </c>
      <c r="F146" s="161" t="s">
        <v>156</v>
      </c>
      <c r="G146" s="162" t="s">
        <v>120</v>
      </c>
      <c r="H146" s="163">
        <v>261.411</v>
      </c>
      <c r="I146" s="33"/>
      <c r="J146" s="164">
        <f>ROUND(I146*H146,2)</f>
        <v>0</v>
      </c>
      <c r="K146" s="165"/>
      <c r="L146" s="48"/>
      <c r="M146" s="166" t="s">
        <v>1</v>
      </c>
      <c r="N146" s="167" t="s">
        <v>33</v>
      </c>
      <c r="O146" s="168">
        <v>0.14899999999999999</v>
      </c>
      <c r="P146" s="168">
        <f>O146*H146</f>
        <v>38.950238999999996</v>
      </c>
      <c r="Q146" s="168">
        <v>0</v>
      </c>
      <c r="R146" s="168">
        <f>Q146*H146</f>
        <v>0</v>
      </c>
      <c r="S146" s="168">
        <v>0</v>
      </c>
      <c r="T146" s="169">
        <f>S146*H146</f>
        <v>0</v>
      </c>
      <c r="U146" s="49"/>
      <c r="V146" s="49"/>
      <c r="W146" s="49"/>
      <c r="X146" s="49"/>
      <c r="Y146" s="49"/>
      <c r="Z146" s="17"/>
      <c r="AA146" s="17"/>
      <c r="AB146" s="17"/>
      <c r="AC146" s="17"/>
      <c r="AD146" s="17"/>
      <c r="AE146" s="17"/>
      <c r="AR146" s="29" t="s">
        <v>121</v>
      </c>
      <c r="AT146" s="29" t="s">
        <v>117</v>
      </c>
      <c r="AU146" s="29" t="s">
        <v>76</v>
      </c>
      <c r="AY146" s="16" t="s">
        <v>115</v>
      </c>
      <c r="BE146" s="30">
        <f>IF(N146="základní",J146,0)</f>
        <v>0</v>
      </c>
      <c r="BF146" s="30">
        <f>IF(N146="snížená",J146,0)</f>
        <v>0</v>
      </c>
      <c r="BG146" s="30">
        <f>IF(N146="zákl. přenesená",J146,0)</f>
        <v>0</v>
      </c>
      <c r="BH146" s="30">
        <f>IF(N146="sníž. přenesená",J146,0)</f>
        <v>0</v>
      </c>
      <c r="BI146" s="30">
        <f>IF(N146="nulová",J146,0)</f>
        <v>0</v>
      </c>
      <c r="BJ146" s="16" t="s">
        <v>74</v>
      </c>
      <c r="BK146" s="30">
        <f>ROUND(I146*H146,2)</f>
        <v>0</v>
      </c>
      <c r="BL146" s="16" t="s">
        <v>121</v>
      </c>
      <c r="BM146" s="29" t="s">
        <v>157</v>
      </c>
    </row>
    <row r="147" spans="1:65" s="13" customFormat="1">
      <c r="A147" s="170"/>
      <c r="B147" s="171"/>
      <c r="C147" s="170"/>
      <c r="D147" s="172" t="s">
        <v>123</v>
      </c>
      <c r="E147" s="173" t="s">
        <v>1</v>
      </c>
      <c r="F147" s="174" t="s">
        <v>158</v>
      </c>
      <c r="G147" s="170"/>
      <c r="H147" s="175">
        <v>261.411</v>
      </c>
      <c r="I147" s="170"/>
      <c r="J147" s="170"/>
      <c r="K147" s="170"/>
      <c r="L147" s="171"/>
      <c r="M147" s="176"/>
      <c r="N147" s="177"/>
      <c r="O147" s="177"/>
      <c r="P147" s="177"/>
      <c r="Q147" s="177"/>
      <c r="R147" s="177"/>
      <c r="S147" s="177"/>
      <c r="T147" s="178"/>
      <c r="U147" s="170"/>
      <c r="V147" s="170"/>
      <c r="W147" s="170"/>
      <c r="X147" s="170"/>
      <c r="Y147" s="170"/>
      <c r="AT147" s="31" t="s">
        <v>123</v>
      </c>
      <c r="AU147" s="31" t="s">
        <v>76</v>
      </c>
      <c r="AV147" s="13" t="s">
        <v>76</v>
      </c>
      <c r="AW147" s="13" t="s">
        <v>25</v>
      </c>
      <c r="AX147" s="13" t="s">
        <v>74</v>
      </c>
      <c r="AY147" s="31" t="s">
        <v>115</v>
      </c>
    </row>
    <row r="148" spans="1:65" s="12" customFormat="1" ht="22.9" customHeight="1">
      <c r="A148" s="148"/>
      <c r="B148" s="149"/>
      <c r="C148" s="148"/>
      <c r="D148" s="150" t="s">
        <v>67</v>
      </c>
      <c r="E148" s="157" t="s">
        <v>138</v>
      </c>
      <c r="F148" s="157" t="s">
        <v>159</v>
      </c>
      <c r="G148" s="148"/>
      <c r="H148" s="148"/>
      <c r="I148" s="148"/>
      <c r="J148" s="158">
        <f>BK148</f>
        <v>0</v>
      </c>
      <c r="K148" s="148"/>
      <c r="L148" s="149"/>
      <c r="M148" s="153"/>
      <c r="N148" s="154"/>
      <c r="O148" s="154"/>
      <c r="P148" s="155">
        <f>SUM(P149:P159)</f>
        <v>82.926882000000006</v>
      </c>
      <c r="Q148" s="154"/>
      <c r="R148" s="155">
        <f>SUM(R149:R159)</f>
        <v>57.108197050000001</v>
      </c>
      <c r="S148" s="154"/>
      <c r="T148" s="156">
        <f>SUM(T149:T159)</f>
        <v>0</v>
      </c>
      <c r="U148" s="148"/>
      <c r="V148" s="148"/>
      <c r="W148" s="148"/>
      <c r="X148" s="148"/>
      <c r="Y148" s="148"/>
      <c r="AR148" s="26" t="s">
        <v>74</v>
      </c>
      <c r="AT148" s="27" t="s">
        <v>67</v>
      </c>
      <c r="AU148" s="27" t="s">
        <v>74</v>
      </c>
      <c r="AY148" s="26" t="s">
        <v>115</v>
      </c>
      <c r="BK148" s="28">
        <f>SUM(BK149:BK159)</f>
        <v>0</v>
      </c>
    </row>
    <row r="149" spans="1:65" s="2" customFormat="1" ht="24.2" customHeight="1">
      <c r="A149" s="49"/>
      <c r="B149" s="48"/>
      <c r="C149" s="159" t="s">
        <v>160</v>
      </c>
      <c r="D149" s="159" t="s">
        <v>117</v>
      </c>
      <c r="E149" s="160" t="s">
        <v>161</v>
      </c>
      <c r="F149" s="161" t="s">
        <v>162</v>
      </c>
      <c r="G149" s="162" t="s">
        <v>120</v>
      </c>
      <c r="H149" s="163">
        <v>58.499000000000002</v>
      </c>
      <c r="I149" s="33"/>
      <c r="J149" s="164">
        <f>ROUND(I149*H149,2)</f>
        <v>0</v>
      </c>
      <c r="K149" s="165"/>
      <c r="L149" s="48"/>
      <c r="M149" s="166" t="s">
        <v>1</v>
      </c>
      <c r="N149" s="167" t="s">
        <v>33</v>
      </c>
      <c r="O149" s="168">
        <v>2.7E-2</v>
      </c>
      <c r="P149" s="168">
        <f>O149*H149</f>
        <v>1.5794730000000001</v>
      </c>
      <c r="Q149" s="168">
        <v>0.28270000000000001</v>
      </c>
      <c r="R149" s="168">
        <f>Q149*H149</f>
        <v>16.537667300000003</v>
      </c>
      <c r="S149" s="168">
        <v>0</v>
      </c>
      <c r="T149" s="169">
        <f>S149*H149</f>
        <v>0</v>
      </c>
      <c r="U149" s="49"/>
      <c r="V149" s="49"/>
      <c r="W149" s="49"/>
      <c r="X149" s="49"/>
      <c r="Y149" s="49"/>
      <c r="Z149" s="17"/>
      <c r="AA149" s="17"/>
      <c r="AB149" s="17"/>
      <c r="AC149" s="17"/>
      <c r="AD149" s="17"/>
      <c r="AE149" s="17"/>
      <c r="AR149" s="29" t="s">
        <v>121</v>
      </c>
      <c r="AT149" s="29" t="s">
        <v>117</v>
      </c>
      <c r="AU149" s="29" t="s">
        <v>76</v>
      </c>
      <c r="AY149" s="16" t="s">
        <v>115</v>
      </c>
      <c r="BE149" s="30">
        <f>IF(N149="základní",J149,0)</f>
        <v>0</v>
      </c>
      <c r="BF149" s="30">
        <f>IF(N149="snížená",J149,0)</f>
        <v>0</v>
      </c>
      <c r="BG149" s="30">
        <f>IF(N149="zákl. přenesená",J149,0)</f>
        <v>0</v>
      </c>
      <c r="BH149" s="30">
        <f>IF(N149="sníž. přenesená",J149,0)</f>
        <v>0</v>
      </c>
      <c r="BI149" s="30">
        <f>IF(N149="nulová",J149,0)</f>
        <v>0</v>
      </c>
      <c r="BJ149" s="16" t="s">
        <v>74</v>
      </c>
      <c r="BK149" s="30">
        <f>ROUND(I149*H149,2)</f>
        <v>0</v>
      </c>
      <c r="BL149" s="16" t="s">
        <v>121</v>
      </c>
      <c r="BM149" s="29" t="s">
        <v>163</v>
      </c>
    </row>
    <row r="150" spans="1:65" s="13" customFormat="1">
      <c r="A150" s="170"/>
      <c r="B150" s="171"/>
      <c r="C150" s="170"/>
      <c r="D150" s="172" t="s">
        <v>123</v>
      </c>
      <c r="E150" s="173" t="s">
        <v>1</v>
      </c>
      <c r="F150" s="174" t="s">
        <v>164</v>
      </c>
      <c r="G150" s="170"/>
      <c r="H150" s="175">
        <v>58.499000000000002</v>
      </c>
      <c r="I150" s="170"/>
      <c r="J150" s="170"/>
      <c r="K150" s="170"/>
      <c r="L150" s="171"/>
      <c r="M150" s="176"/>
      <c r="N150" s="177"/>
      <c r="O150" s="177"/>
      <c r="P150" s="177"/>
      <c r="Q150" s="177"/>
      <c r="R150" s="177"/>
      <c r="S150" s="177"/>
      <c r="T150" s="178"/>
      <c r="U150" s="170"/>
      <c r="V150" s="170"/>
      <c r="W150" s="170"/>
      <c r="X150" s="170"/>
      <c r="Y150" s="170"/>
      <c r="AT150" s="31" t="s">
        <v>123</v>
      </c>
      <c r="AU150" s="31" t="s">
        <v>76</v>
      </c>
      <c r="AV150" s="13" t="s">
        <v>76</v>
      </c>
      <c r="AW150" s="13" t="s">
        <v>25</v>
      </c>
      <c r="AX150" s="13" t="s">
        <v>74</v>
      </c>
      <c r="AY150" s="31" t="s">
        <v>115</v>
      </c>
    </row>
    <row r="151" spans="1:65" s="2" customFormat="1" ht="33" customHeight="1">
      <c r="A151" s="49"/>
      <c r="B151" s="48"/>
      <c r="C151" s="159" t="s">
        <v>165</v>
      </c>
      <c r="D151" s="159" t="s">
        <v>117</v>
      </c>
      <c r="E151" s="160" t="s">
        <v>166</v>
      </c>
      <c r="F151" s="161" t="s">
        <v>167</v>
      </c>
      <c r="G151" s="162" t="s">
        <v>120</v>
      </c>
      <c r="H151" s="163">
        <v>58.499000000000002</v>
      </c>
      <c r="I151" s="33"/>
      <c r="J151" s="164">
        <f>ROUND(I151*H151,2)</f>
        <v>0</v>
      </c>
      <c r="K151" s="165"/>
      <c r="L151" s="48"/>
      <c r="M151" s="166" t="s">
        <v>1</v>
      </c>
      <c r="N151" s="167" t="s">
        <v>33</v>
      </c>
      <c r="O151" s="168">
        <v>0.49099999999999999</v>
      </c>
      <c r="P151" s="168">
        <f>O151*H151</f>
        <v>28.723009000000001</v>
      </c>
      <c r="Q151" s="168">
        <v>0.20745</v>
      </c>
      <c r="R151" s="168">
        <f>Q151*H151</f>
        <v>12.135617550000001</v>
      </c>
      <c r="S151" s="168">
        <v>0</v>
      </c>
      <c r="T151" s="169">
        <f>S151*H151</f>
        <v>0</v>
      </c>
      <c r="U151" s="49"/>
      <c r="V151" s="49"/>
      <c r="W151" s="49"/>
      <c r="X151" s="49"/>
      <c r="Y151" s="49"/>
      <c r="Z151" s="17"/>
      <c r="AA151" s="17"/>
      <c r="AB151" s="17"/>
      <c r="AC151" s="17"/>
      <c r="AD151" s="17"/>
      <c r="AE151" s="17"/>
      <c r="AR151" s="29" t="s">
        <v>121</v>
      </c>
      <c r="AT151" s="29" t="s">
        <v>117</v>
      </c>
      <c r="AU151" s="29" t="s">
        <v>76</v>
      </c>
      <c r="AY151" s="16" t="s">
        <v>115</v>
      </c>
      <c r="BE151" s="30">
        <f>IF(N151="základní",J151,0)</f>
        <v>0</v>
      </c>
      <c r="BF151" s="30">
        <f>IF(N151="snížená",J151,0)</f>
        <v>0</v>
      </c>
      <c r="BG151" s="30">
        <f>IF(N151="zákl. přenesená",J151,0)</f>
        <v>0</v>
      </c>
      <c r="BH151" s="30">
        <f>IF(N151="sníž. přenesená",J151,0)</f>
        <v>0</v>
      </c>
      <c r="BI151" s="30">
        <f>IF(N151="nulová",J151,0)</f>
        <v>0</v>
      </c>
      <c r="BJ151" s="16" t="s">
        <v>74</v>
      </c>
      <c r="BK151" s="30">
        <f>ROUND(I151*H151,2)</f>
        <v>0</v>
      </c>
      <c r="BL151" s="16" t="s">
        <v>121</v>
      </c>
      <c r="BM151" s="29" t="s">
        <v>168</v>
      </c>
    </row>
    <row r="152" spans="1:65" s="13" customFormat="1">
      <c r="A152" s="170"/>
      <c r="B152" s="171"/>
      <c r="C152" s="170"/>
      <c r="D152" s="172" t="s">
        <v>123</v>
      </c>
      <c r="E152" s="173" t="s">
        <v>1</v>
      </c>
      <c r="F152" s="174" t="s">
        <v>164</v>
      </c>
      <c r="G152" s="170"/>
      <c r="H152" s="175">
        <v>58.499000000000002</v>
      </c>
      <c r="I152" s="170"/>
      <c r="J152" s="170"/>
      <c r="K152" s="170"/>
      <c r="L152" s="171"/>
      <c r="M152" s="176"/>
      <c r="N152" s="177"/>
      <c r="O152" s="177"/>
      <c r="P152" s="177"/>
      <c r="Q152" s="177"/>
      <c r="R152" s="177"/>
      <c r="S152" s="177"/>
      <c r="T152" s="178"/>
      <c r="U152" s="170"/>
      <c r="V152" s="170"/>
      <c r="W152" s="170"/>
      <c r="X152" s="170"/>
      <c r="Y152" s="170"/>
      <c r="AT152" s="31" t="s">
        <v>123</v>
      </c>
      <c r="AU152" s="31" t="s">
        <v>76</v>
      </c>
      <c r="AV152" s="13" t="s">
        <v>76</v>
      </c>
      <c r="AW152" s="13" t="s">
        <v>25</v>
      </c>
      <c r="AX152" s="13" t="s">
        <v>74</v>
      </c>
      <c r="AY152" s="31" t="s">
        <v>115</v>
      </c>
    </row>
    <row r="153" spans="1:65" s="2" customFormat="1" ht="21.75" customHeight="1">
      <c r="A153" s="49"/>
      <c r="B153" s="48"/>
      <c r="C153" s="159" t="s">
        <v>169</v>
      </c>
      <c r="D153" s="159" t="s">
        <v>117</v>
      </c>
      <c r="E153" s="160" t="s">
        <v>170</v>
      </c>
      <c r="F153" s="161" t="s">
        <v>171</v>
      </c>
      <c r="G153" s="162" t="s">
        <v>120</v>
      </c>
      <c r="H153" s="163">
        <v>49.85</v>
      </c>
      <c r="I153" s="33"/>
      <c r="J153" s="164">
        <f>ROUND(I153*H153,2)</f>
        <v>0</v>
      </c>
      <c r="K153" s="165"/>
      <c r="L153" s="48"/>
      <c r="M153" s="166" t="s">
        <v>1</v>
      </c>
      <c r="N153" s="167" t="s">
        <v>33</v>
      </c>
      <c r="O153" s="168">
        <v>8.3000000000000004E-2</v>
      </c>
      <c r="P153" s="168">
        <f>O153*H153</f>
        <v>4.1375500000000001</v>
      </c>
      <c r="Q153" s="168">
        <v>0.23</v>
      </c>
      <c r="R153" s="168">
        <f>Q153*H153</f>
        <v>11.4655</v>
      </c>
      <c r="S153" s="168">
        <v>0</v>
      </c>
      <c r="T153" s="169">
        <f>S153*H153</f>
        <v>0</v>
      </c>
      <c r="U153" s="49"/>
      <c r="V153" s="49"/>
      <c r="W153" s="49"/>
      <c r="X153" s="49"/>
      <c r="Y153" s="49"/>
      <c r="Z153" s="17"/>
      <c r="AA153" s="17"/>
      <c r="AB153" s="17"/>
      <c r="AC153" s="17"/>
      <c r="AD153" s="17"/>
      <c r="AE153" s="17"/>
      <c r="AR153" s="29" t="s">
        <v>121</v>
      </c>
      <c r="AT153" s="29" t="s">
        <v>117</v>
      </c>
      <c r="AU153" s="29" t="s">
        <v>76</v>
      </c>
      <c r="AY153" s="16" t="s">
        <v>115</v>
      </c>
      <c r="BE153" s="30">
        <f>IF(N153="základní",J153,0)</f>
        <v>0</v>
      </c>
      <c r="BF153" s="30">
        <f>IF(N153="snížená",J153,0)</f>
        <v>0</v>
      </c>
      <c r="BG153" s="30">
        <f>IF(N153="zákl. přenesená",J153,0)</f>
        <v>0</v>
      </c>
      <c r="BH153" s="30">
        <f>IF(N153="sníž. přenesená",J153,0)</f>
        <v>0</v>
      </c>
      <c r="BI153" s="30">
        <f>IF(N153="nulová",J153,0)</f>
        <v>0</v>
      </c>
      <c r="BJ153" s="16" t="s">
        <v>74</v>
      </c>
      <c r="BK153" s="30">
        <f>ROUND(I153*H153,2)</f>
        <v>0</v>
      </c>
      <c r="BL153" s="16" t="s">
        <v>121</v>
      </c>
      <c r="BM153" s="29" t="s">
        <v>172</v>
      </c>
    </row>
    <row r="154" spans="1:65" s="2" customFormat="1" ht="24.2" customHeight="1">
      <c r="A154" s="49"/>
      <c r="B154" s="48"/>
      <c r="C154" s="159" t="s">
        <v>173</v>
      </c>
      <c r="D154" s="159" t="s">
        <v>117</v>
      </c>
      <c r="E154" s="160" t="s">
        <v>174</v>
      </c>
      <c r="F154" s="161" t="s">
        <v>175</v>
      </c>
      <c r="G154" s="162" t="s">
        <v>120</v>
      </c>
      <c r="H154" s="163">
        <v>49.85</v>
      </c>
      <c r="I154" s="33"/>
      <c r="J154" s="164">
        <f>ROUND(I154*H154,2)</f>
        <v>0</v>
      </c>
      <c r="K154" s="165"/>
      <c r="L154" s="48"/>
      <c r="M154" s="166" t="s">
        <v>1</v>
      </c>
      <c r="N154" s="167" t="s">
        <v>33</v>
      </c>
      <c r="O154" s="168">
        <v>0.75700000000000001</v>
      </c>
      <c r="P154" s="168">
        <f>O154*H154</f>
        <v>37.736450000000005</v>
      </c>
      <c r="Q154" s="168">
        <v>0.11162</v>
      </c>
      <c r="R154" s="168">
        <f>Q154*H154</f>
        <v>5.5642570000000005</v>
      </c>
      <c r="S154" s="168">
        <v>0</v>
      </c>
      <c r="T154" s="169">
        <f>S154*H154</f>
        <v>0</v>
      </c>
      <c r="U154" s="49"/>
      <c r="V154" s="49"/>
      <c r="W154" s="49"/>
      <c r="X154" s="49"/>
      <c r="Y154" s="49"/>
      <c r="Z154" s="17"/>
      <c r="AA154" s="17"/>
      <c r="AB154" s="17"/>
      <c r="AC154" s="17"/>
      <c r="AD154" s="17"/>
      <c r="AE154" s="17"/>
      <c r="AR154" s="29" t="s">
        <v>121</v>
      </c>
      <c r="AT154" s="29" t="s">
        <v>117</v>
      </c>
      <c r="AU154" s="29" t="s">
        <v>76</v>
      </c>
      <c r="AY154" s="16" t="s">
        <v>115</v>
      </c>
      <c r="BE154" s="30">
        <f>IF(N154="základní",J154,0)</f>
        <v>0</v>
      </c>
      <c r="BF154" s="30">
        <f>IF(N154="snížená",J154,0)</f>
        <v>0</v>
      </c>
      <c r="BG154" s="30">
        <f>IF(N154="zákl. přenesená",J154,0)</f>
        <v>0</v>
      </c>
      <c r="BH154" s="30">
        <f>IF(N154="sníž. přenesená",J154,0)</f>
        <v>0</v>
      </c>
      <c r="BI154" s="30">
        <f>IF(N154="nulová",J154,0)</f>
        <v>0</v>
      </c>
      <c r="BJ154" s="16" t="s">
        <v>74</v>
      </c>
      <c r="BK154" s="30">
        <f>ROUND(I154*H154,2)</f>
        <v>0</v>
      </c>
      <c r="BL154" s="16" t="s">
        <v>121</v>
      </c>
      <c r="BM154" s="29" t="s">
        <v>176</v>
      </c>
    </row>
    <row r="155" spans="1:65" s="13" customFormat="1">
      <c r="A155" s="170"/>
      <c r="B155" s="171"/>
      <c r="C155" s="170"/>
      <c r="D155" s="172" t="s">
        <v>123</v>
      </c>
      <c r="E155" s="173" t="s">
        <v>1</v>
      </c>
      <c r="F155" s="174" t="s">
        <v>177</v>
      </c>
      <c r="G155" s="170"/>
      <c r="H155" s="175">
        <v>49.85</v>
      </c>
      <c r="I155" s="170"/>
      <c r="J155" s="170"/>
      <c r="K155" s="170"/>
      <c r="L155" s="171"/>
      <c r="M155" s="176"/>
      <c r="N155" s="177"/>
      <c r="O155" s="177"/>
      <c r="P155" s="177"/>
      <c r="Q155" s="177"/>
      <c r="R155" s="177"/>
      <c r="S155" s="177"/>
      <c r="T155" s="178"/>
      <c r="U155" s="170"/>
      <c r="V155" s="170"/>
      <c r="W155" s="170"/>
      <c r="X155" s="170"/>
      <c r="Y155" s="170"/>
      <c r="AT155" s="31" t="s">
        <v>123</v>
      </c>
      <c r="AU155" s="31" t="s">
        <v>76</v>
      </c>
      <c r="AV155" s="13" t="s">
        <v>76</v>
      </c>
      <c r="AW155" s="13" t="s">
        <v>25</v>
      </c>
      <c r="AX155" s="13" t="s">
        <v>74</v>
      </c>
      <c r="AY155" s="31" t="s">
        <v>115</v>
      </c>
    </row>
    <row r="156" spans="1:65" s="2" customFormat="1" ht="16.5" customHeight="1">
      <c r="A156" s="49"/>
      <c r="B156" s="48"/>
      <c r="C156" s="187" t="s">
        <v>178</v>
      </c>
      <c r="D156" s="187" t="s">
        <v>149</v>
      </c>
      <c r="E156" s="188" t="s">
        <v>179</v>
      </c>
      <c r="F156" s="189" t="s">
        <v>180</v>
      </c>
      <c r="G156" s="190" t="s">
        <v>120</v>
      </c>
      <c r="H156" s="191">
        <v>51.345999999999997</v>
      </c>
      <c r="I156" s="34"/>
      <c r="J156" s="192">
        <f>ROUND(I156*H156,2)</f>
        <v>0</v>
      </c>
      <c r="K156" s="193"/>
      <c r="L156" s="194"/>
      <c r="M156" s="195" t="s">
        <v>1</v>
      </c>
      <c r="N156" s="196" t="s">
        <v>33</v>
      </c>
      <c r="O156" s="168">
        <v>0</v>
      </c>
      <c r="P156" s="168">
        <f>O156*H156</f>
        <v>0</v>
      </c>
      <c r="Q156" s="168">
        <v>0.216</v>
      </c>
      <c r="R156" s="168">
        <f>Q156*H156</f>
        <v>11.090736</v>
      </c>
      <c r="S156" s="168">
        <v>0</v>
      </c>
      <c r="T156" s="169">
        <f>S156*H156</f>
        <v>0</v>
      </c>
      <c r="U156" s="49"/>
      <c r="V156" s="49"/>
      <c r="W156" s="49"/>
      <c r="X156" s="49"/>
      <c r="Y156" s="49"/>
      <c r="Z156" s="17"/>
      <c r="AA156" s="17"/>
      <c r="AB156" s="17"/>
      <c r="AC156" s="17"/>
      <c r="AD156" s="17"/>
      <c r="AE156" s="17"/>
      <c r="AR156" s="29" t="s">
        <v>153</v>
      </c>
      <c r="AT156" s="29" t="s">
        <v>149</v>
      </c>
      <c r="AU156" s="29" t="s">
        <v>76</v>
      </c>
      <c r="AY156" s="16" t="s">
        <v>115</v>
      </c>
      <c r="BE156" s="30">
        <f>IF(N156="základní",J156,0)</f>
        <v>0</v>
      </c>
      <c r="BF156" s="30">
        <f>IF(N156="snížená",J156,0)</f>
        <v>0</v>
      </c>
      <c r="BG156" s="30">
        <f>IF(N156="zákl. přenesená",J156,0)</f>
        <v>0</v>
      </c>
      <c r="BH156" s="30">
        <f>IF(N156="sníž. přenesená",J156,0)</f>
        <v>0</v>
      </c>
      <c r="BI156" s="30">
        <f>IF(N156="nulová",J156,0)</f>
        <v>0</v>
      </c>
      <c r="BJ156" s="16" t="s">
        <v>74</v>
      </c>
      <c r="BK156" s="30">
        <f>ROUND(I156*H156,2)</f>
        <v>0</v>
      </c>
      <c r="BL156" s="16" t="s">
        <v>121</v>
      </c>
      <c r="BM156" s="29" t="s">
        <v>181</v>
      </c>
    </row>
    <row r="157" spans="1:65" s="13" customFormat="1">
      <c r="A157" s="170"/>
      <c r="B157" s="171"/>
      <c r="C157" s="170"/>
      <c r="D157" s="172" t="s">
        <v>123</v>
      </c>
      <c r="E157" s="170"/>
      <c r="F157" s="174" t="s">
        <v>182</v>
      </c>
      <c r="G157" s="170"/>
      <c r="H157" s="175">
        <v>51.345999999999997</v>
      </c>
      <c r="I157" s="170"/>
      <c r="J157" s="170"/>
      <c r="K157" s="170"/>
      <c r="L157" s="171"/>
      <c r="M157" s="176"/>
      <c r="N157" s="177"/>
      <c r="O157" s="177"/>
      <c r="P157" s="177"/>
      <c r="Q157" s="177"/>
      <c r="R157" s="177"/>
      <c r="S157" s="177"/>
      <c r="T157" s="178"/>
      <c r="U157" s="170"/>
      <c r="V157" s="170"/>
      <c r="W157" s="170"/>
      <c r="X157" s="170"/>
      <c r="Y157" s="170"/>
      <c r="AT157" s="31" t="s">
        <v>123</v>
      </c>
      <c r="AU157" s="31" t="s">
        <v>76</v>
      </c>
      <c r="AV157" s="13" t="s">
        <v>76</v>
      </c>
      <c r="AW157" s="13" t="s">
        <v>3</v>
      </c>
      <c r="AX157" s="13" t="s">
        <v>74</v>
      </c>
      <c r="AY157" s="31" t="s">
        <v>115</v>
      </c>
    </row>
    <row r="158" spans="1:65" s="2" customFormat="1" ht="24.2" customHeight="1">
      <c r="A158" s="49"/>
      <c r="B158" s="48"/>
      <c r="C158" s="159" t="s">
        <v>183</v>
      </c>
      <c r="D158" s="159" t="s">
        <v>117</v>
      </c>
      <c r="E158" s="160" t="s">
        <v>184</v>
      </c>
      <c r="F158" s="161" t="s">
        <v>185</v>
      </c>
      <c r="G158" s="162" t="s">
        <v>186</v>
      </c>
      <c r="H158" s="163">
        <v>12.48</v>
      </c>
      <c r="I158" s="33"/>
      <c r="J158" s="164">
        <f>ROUND(I158*H158,2)</f>
        <v>0</v>
      </c>
      <c r="K158" s="165"/>
      <c r="L158" s="48"/>
      <c r="M158" s="166" t="s">
        <v>1</v>
      </c>
      <c r="N158" s="167" t="s">
        <v>33</v>
      </c>
      <c r="O158" s="168">
        <v>0.54</v>
      </c>
      <c r="P158" s="168">
        <f>O158*H158</f>
        <v>6.7392000000000003</v>
      </c>
      <c r="Q158" s="168">
        <v>4.0000000000000003E-5</v>
      </c>
      <c r="R158" s="168">
        <f>Q158*H158</f>
        <v>4.992000000000001E-4</v>
      </c>
      <c r="S158" s="168">
        <v>0</v>
      </c>
      <c r="T158" s="169">
        <f>S158*H158</f>
        <v>0</v>
      </c>
      <c r="U158" s="49"/>
      <c r="V158" s="49"/>
      <c r="W158" s="49"/>
      <c r="X158" s="49"/>
      <c r="Y158" s="49"/>
      <c r="Z158" s="17"/>
      <c r="AA158" s="17"/>
      <c r="AB158" s="17"/>
      <c r="AC158" s="17"/>
      <c r="AD158" s="17"/>
      <c r="AE158" s="17"/>
      <c r="AR158" s="29" t="s">
        <v>121</v>
      </c>
      <c r="AT158" s="29" t="s">
        <v>117</v>
      </c>
      <c r="AU158" s="29" t="s">
        <v>76</v>
      </c>
      <c r="AY158" s="16" t="s">
        <v>115</v>
      </c>
      <c r="BE158" s="30">
        <f>IF(N158="základní",J158,0)</f>
        <v>0</v>
      </c>
      <c r="BF158" s="30">
        <f>IF(N158="snížená",J158,0)</f>
        <v>0</v>
      </c>
      <c r="BG158" s="30">
        <f>IF(N158="zákl. přenesená",J158,0)</f>
        <v>0</v>
      </c>
      <c r="BH158" s="30">
        <f>IF(N158="sníž. přenesená",J158,0)</f>
        <v>0</v>
      </c>
      <c r="BI158" s="30">
        <f>IF(N158="nulová",J158,0)</f>
        <v>0</v>
      </c>
      <c r="BJ158" s="16" t="s">
        <v>74</v>
      </c>
      <c r="BK158" s="30">
        <f>ROUND(I158*H158,2)</f>
        <v>0</v>
      </c>
      <c r="BL158" s="16" t="s">
        <v>121</v>
      </c>
      <c r="BM158" s="29" t="s">
        <v>187</v>
      </c>
    </row>
    <row r="159" spans="1:65" s="2" customFormat="1" ht="21.75" customHeight="1">
      <c r="A159" s="49"/>
      <c r="B159" s="48"/>
      <c r="C159" s="159" t="s">
        <v>8</v>
      </c>
      <c r="D159" s="159" t="s">
        <v>117</v>
      </c>
      <c r="E159" s="160" t="s">
        <v>188</v>
      </c>
      <c r="F159" s="161" t="s">
        <v>189</v>
      </c>
      <c r="G159" s="162" t="s">
        <v>186</v>
      </c>
      <c r="H159" s="163">
        <v>87.2</v>
      </c>
      <c r="I159" s="33"/>
      <c r="J159" s="164">
        <f>ROUND(I159*H159,2)</f>
        <v>0</v>
      </c>
      <c r="K159" s="165"/>
      <c r="L159" s="48"/>
      <c r="M159" s="166" t="s">
        <v>1</v>
      </c>
      <c r="N159" s="167" t="s">
        <v>33</v>
      </c>
      <c r="O159" s="168">
        <v>4.5999999999999999E-2</v>
      </c>
      <c r="P159" s="168">
        <f>O159*H159</f>
        <v>4.0111999999999997</v>
      </c>
      <c r="Q159" s="168">
        <v>3.5999999999999999E-3</v>
      </c>
      <c r="R159" s="168">
        <f>Q159*H159</f>
        <v>0.31391999999999998</v>
      </c>
      <c r="S159" s="168">
        <v>0</v>
      </c>
      <c r="T159" s="169">
        <f>S159*H159</f>
        <v>0</v>
      </c>
      <c r="U159" s="49"/>
      <c r="V159" s="49"/>
      <c r="W159" s="49"/>
      <c r="X159" s="49"/>
      <c r="Y159" s="49"/>
      <c r="Z159" s="17"/>
      <c r="AA159" s="17"/>
      <c r="AB159" s="17"/>
      <c r="AC159" s="17"/>
      <c r="AD159" s="17"/>
      <c r="AE159" s="17"/>
      <c r="AR159" s="29" t="s">
        <v>121</v>
      </c>
      <c r="AT159" s="29" t="s">
        <v>117</v>
      </c>
      <c r="AU159" s="29" t="s">
        <v>76</v>
      </c>
      <c r="AY159" s="16" t="s">
        <v>115</v>
      </c>
      <c r="BE159" s="30">
        <f>IF(N159="základní",J159,0)</f>
        <v>0</v>
      </c>
      <c r="BF159" s="30">
        <f>IF(N159="snížená",J159,0)</f>
        <v>0</v>
      </c>
      <c r="BG159" s="30">
        <f>IF(N159="zákl. přenesená",J159,0)</f>
        <v>0</v>
      </c>
      <c r="BH159" s="30">
        <f>IF(N159="sníž. přenesená",J159,0)</f>
        <v>0</v>
      </c>
      <c r="BI159" s="30">
        <f>IF(N159="nulová",J159,0)</f>
        <v>0</v>
      </c>
      <c r="BJ159" s="16" t="s">
        <v>74</v>
      </c>
      <c r="BK159" s="30">
        <f>ROUND(I159*H159,2)</f>
        <v>0</v>
      </c>
      <c r="BL159" s="16" t="s">
        <v>121</v>
      </c>
      <c r="BM159" s="29" t="s">
        <v>190</v>
      </c>
    </row>
    <row r="160" spans="1:65" s="12" customFormat="1" ht="22.9" customHeight="1">
      <c r="A160" s="148"/>
      <c r="B160" s="149"/>
      <c r="C160" s="148"/>
      <c r="D160" s="150" t="s">
        <v>67</v>
      </c>
      <c r="E160" s="157" t="s">
        <v>144</v>
      </c>
      <c r="F160" s="157" t="s">
        <v>191</v>
      </c>
      <c r="G160" s="148"/>
      <c r="H160" s="148"/>
      <c r="I160" s="148"/>
      <c r="J160" s="158">
        <f>BK160</f>
        <v>0</v>
      </c>
      <c r="K160" s="148"/>
      <c r="L160" s="149"/>
      <c r="M160" s="153"/>
      <c r="N160" s="154"/>
      <c r="O160" s="154"/>
      <c r="P160" s="155">
        <f>SUM(P161:P167)</f>
        <v>133.52722800000001</v>
      </c>
      <c r="Q160" s="154"/>
      <c r="R160" s="155">
        <f>SUM(R161:R167)</f>
        <v>102.36508512</v>
      </c>
      <c r="S160" s="154"/>
      <c r="T160" s="156">
        <f>SUM(T161:T167)</f>
        <v>0</v>
      </c>
      <c r="U160" s="148"/>
      <c r="V160" s="148"/>
      <c r="W160" s="148"/>
      <c r="X160" s="148"/>
      <c r="Y160" s="148"/>
      <c r="AR160" s="26" t="s">
        <v>74</v>
      </c>
      <c r="AT160" s="27" t="s">
        <v>67</v>
      </c>
      <c r="AU160" s="27" t="s">
        <v>74</v>
      </c>
      <c r="AY160" s="26" t="s">
        <v>115</v>
      </c>
      <c r="BK160" s="28">
        <f>SUM(BK161:BK167)</f>
        <v>0</v>
      </c>
    </row>
    <row r="161" spans="1:65" s="2" customFormat="1" ht="33" customHeight="1">
      <c r="A161" s="49"/>
      <c r="B161" s="48"/>
      <c r="C161" s="159" t="s">
        <v>192</v>
      </c>
      <c r="D161" s="159" t="s">
        <v>117</v>
      </c>
      <c r="E161" s="160" t="s">
        <v>193</v>
      </c>
      <c r="F161" s="161" t="s">
        <v>194</v>
      </c>
      <c r="G161" s="162" t="s">
        <v>141</v>
      </c>
      <c r="H161" s="163">
        <v>40.362000000000002</v>
      </c>
      <c r="I161" s="33"/>
      <c r="J161" s="164">
        <f>ROUND(I161*H161,2)</f>
        <v>0</v>
      </c>
      <c r="K161" s="165"/>
      <c r="L161" s="48"/>
      <c r="M161" s="166" t="s">
        <v>1</v>
      </c>
      <c r="N161" s="167" t="s">
        <v>33</v>
      </c>
      <c r="O161" s="168">
        <v>2.3170000000000002</v>
      </c>
      <c r="P161" s="168">
        <f>O161*H161</f>
        <v>93.518754000000015</v>
      </c>
      <c r="Q161" s="168">
        <v>2.5018699999999998</v>
      </c>
      <c r="R161" s="168">
        <f>Q161*H161</f>
        <v>100.98047694</v>
      </c>
      <c r="S161" s="168">
        <v>0</v>
      </c>
      <c r="T161" s="169">
        <f>S161*H161</f>
        <v>0</v>
      </c>
      <c r="U161" s="49"/>
      <c r="V161" s="49"/>
      <c r="W161" s="49"/>
      <c r="X161" s="49"/>
      <c r="Y161" s="49"/>
      <c r="Z161" s="17"/>
      <c r="AA161" s="17"/>
      <c r="AB161" s="17"/>
      <c r="AC161" s="17"/>
      <c r="AD161" s="17"/>
      <c r="AE161" s="17"/>
      <c r="AR161" s="29" t="s">
        <v>121</v>
      </c>
      <c r="AT161" s="29" t="s">
        <v>117</v>
      </c>
      <c r="AU161" s="29" t="s">
        <v>76</v>
      </c>
      <c r="AY161" s="16" t="s">
        <v>115</v>
      </c>
      <c r="BE161" s="30">
        <f>IF(N161="základní",J161,0)</f>
        <v>0</v>
      </c>
      <c r="BF161" s="30">
        <f>IF(N161="snížená",J161,0)</f>
        <v>0</v>
      </c>
      <c r="BG161" s="30">
        <f>IF(N161="zákl. přenesená",J161,0)</f>
        <v>0</v>
      </c>
      <c r="BH161" s="30">
        <f>IF(N161="sníž. přenesená",J161,0)</f>
        <v>0</v>
      </c>
      <c r="BI161" s="30">
        <f>IF(N161="nulová",J161,0)</f>
        <v>0</v>
      </c>
      <c r="BJ161" s="16" t="s">
        <v>74</v>
      </c>
      <c r="BK161" s="30">
        <f>ROUND(I161*H161,2)</f>
        <v>0</v>
      </c>
      <c r="BL161" s="16" t="s">
        <v>121</v>
      </c>
      <c r="BM161" s="29" t="s">
        <v>195</v>
      </c>
    </row>
    <row r="162" spans="1:65" s="13" customFormat="1">
      <c r="A162" s="170"/>
      <c r="B162" s="171"/>
      <c r="C162" s="170"/>
      <c r="D162" s="172" t="s">
        <v>123</v>
      </c>
      <c r="E162" s="173" t="s">
        <v>1</v>
      </c>
      <c r="F162" s="174" t="s">
        <v>196</v>
      </c>
      <c r="G162" s="170"/>
      <c r="H162" s="175">
        <v>40.362000000000002</v>
      </c>
      <c r="I162" s="170"/>
      <c r="J162" s="170"/>
      <c r="K162" s="170"/>
      <c r="L162" s="171"/>
      <c r="M162" s="176"/>
      <c r="N162" s="177"/>
      <c r="O162" s="177"/>
      <c r="P162" s="177"/>
      <c r="Q162" s="177"/>
      <c r="R162" s="177"/>
      <c r="S162" s="177"/>
      <c r="T162" s="178"/>
      <c r="U162" s="170"/>
      <c r="V162" s="170"/>
      <c r="W162" s="170"/>
      <c r="X162" s="170"/>
      <c r="Y162" s="170"/>
      <c r="AT162" s="31" t="s">
        <v>123</v>
      </c>
      <c r="AU162" s="31" t="s">
        <v>76</v>
      </c>
      <c r="AV162" s="13" t="s">
        <v>76</v>
      </c>
      <c r="AW162" s="13" t="s">
        <v>25</v>
      </c>
      <c r="AX162" s="13" t="s">
        <v>74</v>
      </c>
      <c r="AY162" s="31" t="s">
        <v>115</v>
      </c>
    </row>
    <row r="163" spans="1:65" s="2" customFormat="1" ht="33" customHeight="1">
      <c r="A163" s="49"/>
      <c r="B163" s="48"/>
      <c r="C163" s="159" t="s">
        <v>197</v>
      </c>
      <c r="D163" s="159" t="s">
        <v>117</v>
      </c>
      <c r="E163" s="160" t="s">
        <v>198</v>
      </c>
      <c r="F163" s="161" t="s">
        <v>199</v>
      </c>
      <c r="G163" s="162" t="s">
        <v>141</v>
      </c>
      <c r="H163" s="163">
        <v>40.362000000000002</v>
      </c>
      <c r="I163" s="33"/>
      <c r="J163" s="164">
        <f>ROUND(I163*H163,2)</f>
        <v>0</v>
      </c>
      <c r="K163" s="165"/>
      <c r="L163" s="48"/>
      <c r="M163" s="166" t="s">
        <v>1</v>
      </c>
      <c r="N163" s="167" t="s">
        <v>33</v>
      </c>
      <c r="O163" s="168">
        <v>0.41</v>
      </c>
      <c r="P163" s="168">
        <f>O163*H163</f>
        <v>16.54842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49"/>
      <c r="V163" s="49"/>
      <c r="W163" s="49"/>
      <c r="X163" s="49"/>
      <c r="Y163" s="49"/>
      <c r="Z163" s="17"/>
      <c r="AA163" s="17"/>
      <c r="AB163" s="17"/>
      <c r="AC163" s="17"/>
      <c r="AD163" s="17"/>
      <c r="AE163" s="17"/>
      <c r="AR163" s="29" t="s">
        <v>121</v>
      </c>
      <c r="AT163" s="29" t="s">
        <v>117</v>
      </c>
      <c r="AU163" s="29" t="s">
        <v>76</v>
      </c>
      <c r="AY163" s="16" t="s">
        <v>115</v>
      </c>
      <c r="BE163" s="30">
        <f>IF(N163="základní",J163,0)</f>
        <v>0</v>
      </c>
      <c r="BF163" s="30">
        <f>IF(N163="snížená",J163,0)</f>
        <v>0</v>
      </c>
      <c r="BG163" s="30">
        <f>IF(N163="zákl. přenesená",J163,0)</f>
        <v>0</v>
      </c>
      <c r="BH163" s="30">
        <f>IF(N163="sníž. přenesená",J163,0)</f>
        <v>0</v>
      </c>
      <c r="BI163" s="30">
        <f>IF(N163="nulová",J163,0)</f>
        <v>0</v>
      </c>
      <c r="BJ163" s="16" t="s">
        <v>74</v>
      </c>
      <c r="BK163" s="30">
        <f>ROUND(I163*H163,2)</f>
        <v>0</v>
      </c>
      <c r="BL163" s="16" t="s">
        <v>121</v>
      </c>
      <c r="BM163" s="29" t="s">
        <v>200</v>
      </c>
    </row>
    <row r="164" spans="1:65" s="2" customFormat="1" ht="16.5" customHeight="1">
      <c r="A164" s="49"/>
      <c r="B164" s="48"/>
      <c r="C164" s="159" t="s">
        <v>201</v>
      </c>
      <c r="D164" s="159" t="s">
        <v>117</v>
      </c>
      <c r="E164" s="160" t="s">
        <v>202</v>
      </c>
      <c r="F164" s="161" t="s">
        <v>203</v>
      </c>
      <c r="G164" s="162" t="s">
        <v>120</v>
      </c>
      <c r="H164" s="163">
        <v>5</v>
      </c>
      <c r="I164" s="33"/>
      <c r="J164" s="164">
        <f>ROUND(I164*H164,2)</f>
        <v>0</v>
      </c>
      <c r="K164" s="165"/>
      <c r="L164" s="48"/>
      <c r="M164" s="166" t="s">
        <v>1</v>
      </c>
      <c r="N164" s="167" t="s">
        <v>33</v>
      </c>
      <c r="O164" s="168">
        <v>0.63800000000000001</v>
      </c>
      <c r="P164" s="168">
        <f>O164*H164</f>
        <v>3.19</v>
      </c>
      <c r="Q164" s="168">
        <v>1.4630000000000001E-2</v>
      </c>
      <c r="R164" s="168">
        <f>Q164*H164</f>
        <v>7.3150000000000007E-2</v>
      </c>
      <c r="S164" s="168">
        <v>0</v>
      </c>
      <c r="T164" s="169">
        <f>S164*H164</f>
        <v>0</v>
      </c>
      <c r="U164" s="49"/>
      <c r="V164" s="49"/>
      <c r="W164" s="49"/>
      <c r="X164" s="49"/>
      <c r="Y164" s="49"/>
      <c r="Z164" s="17"/>
      <c r="AA164" s="17"/>
      <c r="AB164" s="17"/>
      <c r="AC164" s="17"/>
      <c r="AD164" s="17"/>
      <c r="AE164" s="17"/>
      <c r="AR164" s="29" t="s">
        <v>121</v>
      </c>
      <c r="AT164" s="29" t="s">
        <v>117</v>
      </c>
      <c r="AU164" s="29" t="s">
        <v>76</v>
      </c>
      <c r="AY164" s="16" t="s">
        <v>115</v>
      </c>
      <c r="BE164" s="30">
        <f>IF(N164="základní",J164,0)</f>
        <v>0</v>
      </c>
      <c r="BF164" s="30">
        <f>IF(N164="snížená",J164,0)</f>
        <v>0</v>
      </c>
      <c r="BG164" s="30">
        <f>IF(N164="zákl. přenesená",J164,0)</f>
        <v>0</v>
      </c>
      <c r="BH164" s="30">
        <f>IF(N164="sníž. přenesená",J164,0)</f>
        <v>0</v>
      </c>
      <c r="BI164" s="30">
        <f>IF(N164="nulová",J164,0)</f>
        <v>0</v>
      </c>
      <c r="BJ164" s="16" t="s">
        <v>74</v>
      </c>
      <c r="BK164" s="30">
        <f>ROUND(I164*H164,2)</f>
        <v>0</v>
      </c>
      <c r="BL164" s="16" t="s">
        <v>121</v>
      </c>
      <c r="BM164" s="29" t="s">
        <v>204</v>
      </c>
    </row>
    <row r="165" spans="1:65" s="2" customFormat="1" ht="21.75" customHeight="1">
      <c r="A165" s="49"/>
      <c r="B165" s="48"/>
      <c r="C165" s="159" t="s">
        <v>205</v>
      </c>
      <c r="D165" s="159" t="s">
        <v>117</v>
      </c>
      <c r="E165" s="160" t="s">
        <v>206</v>
      </c>
      <c r="F165" s="161" t="s">
        <v>207</v>
      </c>
      <c r="G165" s="162" t="s">
        <v>120</v>
      </c>
      <c r="H165" s="163">
        <v>5</v>
      </c>
      <c r="I165" s="33"/>
      <c r="J165" s="164">
        <f>ROUND(I165*H165,2)</f>
        <v>0</v>
      </c>
      <c r="K165" s="165"/>
      <c r="L165" s="48"/>
      <c r="M165" s="166" t="s">
        <v>1</v>
      </c>
      <c r="N165" s="167" t="s">
        <v>33</v>
      </c>
      <c r="O165" s="168">
        <v>0.29499999999999998</v>
      </c>
      <c r="P165" s="168">
        <f>O165*H165</f>
        <v>1.4749999999999999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49"/>
      <c r="V165" s="49"/>
      <c r="W165" s="49"/>
      <c r="X165" s="49"/>
      <c r="Y165" s="49"/>
      <c r="Z165" s="17"/>
      <c r="AA165" s="17"/>
      <c r="AB165" s="17"/>
      <c r="AC165" s="17"/>
      <c r="AD165" s="17"/>
      <c r="AE165" s="17"/>
      <c r="AR165" s="29" t="s">
        <v>121</v>
      </c>
      <c r="AT165" s="29" t="s">
        <v>117</v>
      </c>
      <c r="AU165" s="29" t="s">
        <v>76</v>
      </c>
      <c r="AY165" s="16" t="s">
        <v>115</v>
      </c>
      <c r="BE165" s="30">
        <f>IF(N165="základní",J165,0)</f>
        <v>0</v>
      </c>
      <c r="BF165" s="30">
        <f>IF(N165="snížená",J165,0)</f>
        <v>0</v>
      </c>
      <c r="BG165" s="30">
        <f>IF(N165="zákl. přenesená",J165,0)</f>
        <v>0</v>
      </c>
      <c r="BH165" s="30">
        <f>IF(N165="sníž. přenesená",J165,0)</f>
        <v>0</v>
      </c>
      <c r="BI165" s="30">
        <f>IF(N165="nulová",J165,0)</f>
        <v>0</v>
      </c>
      <c r="BJ165" s="16" t="s">
        <v>74</v>
      </c>
      <c r="BK165" s="30">
        <f>ROUND(I165*H165,2)</f>
        <v>0</v>
      </c>
      <c r="BL165" s="16" t="s">
        <v>121</v>
      </c>
      <c r="BM165" s="29" t="s">
        <v>208</v>
      </c>
    </row>
    <row r="166" spans="1:65" s="2" customFormat="1" ht="16.5" customHeight="1">
      <c r="A166" s="49"/>
      <c r="B166" s="48"/>
      <c r="C166" s="159" t="s">
        <v>209</v>
      </c>
      <c r="D166" s="159" t="s">
        <v>117</v>
      </c>
      <c r="E166" s="160" t="s">
        <v>210</v>
      </c>
      <c r="F166" s="161" t="s">
        <v>211</v>
      </c>
      <c r="G166" s="162" t="s">
        <v>152</v>
      </c>
      <c r="H166" s="163">
        <v>1.234</v>
      </c>
      <c r="I166" s="33"/>
      <c r="J166" s="164">
        <f>ROUND(I166*H166,2)</f>
        <v>0</v>
      </c>
      <c r="K166" s="165"/>
      <c r="L166" s="48"/>
      <c r="M166" s="166" t="s">
        <v>1</v>
      </c>
      <c r="N166" s="167" t="s">
        <v>33</v>
      </c>
      <c r="O166" s="168">
        <v>15.231</v>
      </c>
      <c r="P166" s="168">
        <f>O166*H166</f>
        <v>18.795054</v>
      </c>
      <c r="Q166" s="168">
        <v>1.06277</v>
      </c>
      <c r="R166" s="168">
        <f>Q166*H166</f>
        <v>1.31145818</v>
      </c>
      <c r="S166" s="168">
        <v>0</v>
      </c>
      <c r="T166" s="169">
        <f>S166*H166</f>
        <v>0</v>
      </c>
      <c r="U166" s="49"/>
      <c r="V166" s="49"/>
      <c r="W166" s="49"/>
      <c r="X166" s="49"/>
      <c r="Y166" s="49"/>
      <c r="Z166" s="17"/>
      <c r="AA166" s="17"/>
      <c r="AB166" s="17"/>
      <c r="AC166" s="17"/>
      <c r="AD166" s="17"/>
      <c r="AE166" s="17"/>
      <c r="AR166" s="29" t="s">
        <v>121</v>
      </c>
      <c r="AT166" s="29" t="s">
        <v>117</v>
      </c>
      <c r="AU166" s="29" t="s">
        <v>76</v>
      </c>
      <c r="AY166" s="16" t="s">
        <v>115</v>
      </c>
      <c r="BE166" s="30">
        <f>IF(N166="základní",J166,0)</f>
        <v>0</v>
      </c>
      <c r="BF166" s="30">
        <f>IF(N166="snížená",J166,0)</f>
        <v>0</v>
      </c>
      <c r="BG166" s="30">
        <f>IF(N166="zákl. přenesená",J166,0)</f>
        <v>0</v>
      </c>
      <c r="BH166" s="30">
        <f>IF(N166="sníž. přenesená",J166,0)</f>
        <v>0</v>
      </c>
      <c r="BI166" s="30">
        <f>IF(N166="nulová",J166,0)</f>
        <v>0</v>
      </c>
      <c r="BJ166" s="16" t="s">
        <v>74</v>
      </c>
      <c r="BK166" s="30">
        <f>ROUND(I166*H166,2)</f>
        <v>0</v>
      </c>
      <c r="BL166" s="16" t="s">
        <v>121</v>
      </c>
      <c r="BM166" s="29" t="s">
        <v>212</v>
      </c>
    </row>
    <row r="167" spans="1:65" s="13" customFormat="1">
      <c r="A167" s="170"/>
      <c r="B167" s="171"/>
      <c r="C167" s="170"/>
      <c r="D167" s="172" t="s">
        <v>123</v>
      </c>
      <c r="E167" s="173" t="s">
        <v>1</v>
      </c>
      <c r="F167" s="174" t="s">
        <v>213</v>
      </c>
      <c r="G167" s="170"/>
      <c r="H167" s="175">
        <v>1.234</v>
      </c>
      <c r="I167" s="170"/>
      <c r="J167" s="170"/>
      <c r="K167" s="170"/>
      <c r="L167" s="171"/>
      <c r="M167" s="176"/>
      <c r="N167" s="177"/>
      <c r="O167" s="177"/>
      <c r="P167" s="177"/>
      <c r="Q167" s="177"/>
      <c r="R167" s="177"/>
      <c r="S167" s="177"/>
      <c r="T167" s="178"/>
      <c r="U167" s="170"/>
      <c r="V167" s="170"/>
      <c r="W167" s="170"/>
      <c r="X167" s="170"/>
      <c r="Y167" s="170"/>
      <c r="AT167" s="31" t="s">
        <v>123</v>
      </c>
      <c r="AU167" s="31" t="s">
        <v>76</v>
      </c>
      <c r="AV167" s="13" t="s">
        <v>76</v>
      </c>
      <c r="AW167" s="13" t="s">
        <v>25</v>
      </c>
      <c r="AX167" s="13" t="s">
        <v>74</v>
      </c>
      <c r="AY167" s="31" t="s">
        <v>115</v>
      </c>
    </row>
    <row r="168" spans="1:65" s="12" customFormat="1" ht="22.9" customHeight="1">
      <c r="A168" s="148"/>
      <c r="B168" s="149"/>
      <c r="C168" s="148"/>
      <c r="D168" s="150" t="s">
        <v>67</v>
      </c>
      <c r="E168" s="157" t="s">
        <v>153</v>
      </c>
      <c r="F168" s="157" t="s">
        <v>214</v>
      </c>
      <c r="G168" s="148"/>
      <c r="H168" s="148"/>
      <c r="I168" s="148"/>
      <c r="J168" s="158">
        <f>BK168</f>
        <v>0</v>
      </c>
      <c r="K168" s="148"/>
      <c r="L168" s="149"/>
      <c r="M168" s="153"/>
      <c r="N168" s="154"/>
      <c r="O168" s="154"/>
      <c r="P168" s="155">
        <f>SUM(P169:P182)</f>
        <v>38.694999999999993</v>
      </c>
      <c r="Q168" s="154"/>
      <c r="R168" s="155">
        <f>SUM(R169:R182)</f>
        <v>0.93518999999999997</v>
      </c>
      <c r="S168" s="154"/>
      <c r="T168" s="156">
        <f>SUM(T169:T182)</f>
        <v>5.28</v>
      </c>
      <c r="U168" s="148"/>
      <c r="V168" s="148"/>
      <c r="W168" s="148"/>
      <c r="X168" s="148"/>
      <c r="Y168" s="148"/>
      <c r="AR168" s="26" t="s">
        <v>74</v>
      </c>
      <c r="AT168" s="27" t="s">
        <v>67</v>
      </c>
      <c r="AU168" s="27" t="s">
        <v>74</v>
      </c>
      <c r="AY168" s="26" t="s">
        <v>115</v>
      </c>
      <c r="BK168" s="28">
        <f>SUM(BK169:BK182)</f>
        <v>0</v>
      </c>
    </row>
    <row r="169" spans="1:65" s="2" customFormat="1" ht="33" customHeight="1">
      <c r="A169" s="49"/>
      <c r="B169" s="48"/>
      <c r="C169" s="159" t="s">
        <v>7</v>
      </c>
      <c r="D169" s="159" t="s">
        <v>117</v>
      </c>
      <c r="E169" s="160" t="s">
        <v>215</v>
      </c>
      <c r="F169" s="161" t="s">
        <v>216</v>
      </c>
      <c r="G169" s="162" t="s">
        <v>186</v>
      </c>
      <c r="H169" s="163">
        <v>30</v>
      </c>
      <c r="I169" s="33"/>
      <c r="J169" s="164">
        <f>ROUND(I169*H169,2)</f>
        <v>0</v>
      </c>
      <c r="K169" s="165"/>
      <c r="L169" s="48"/>
      <c r="M169" s="166" t="s">
        <v>1</v>
      </c>
      <c r="N169" s="167" t="s">
        <v>33</v>
      </c>
      <c r="O169" s="168">
        <v>0.19</v>
      </c>
      <c r="P169" s="168">
        <f>O169*H169</f>
        <v>5.7</v>
      </c>
      <c r="Q169" s="168">
        <v>1.0000000000000001E-5</v>
      </c>
      <c r="R169" s="168">
        <f>Q169*H169</f>
        <v>3.0000000000000003E-4</v>
      </c>
      <c r="S169" s="168">
        <v>0</v>
      </c>
      <c r="T169" s="169">
        <f>S169*H169</f>
        <v>0</v>
      </c>
      <c r="U169" s="49"/>
      <c r="V169" s="49"/>
      <c r="W169" s="49"/>
      <c r="X169" s="49"/>
      <c r="Y169" s="49"/>
      <c r="Z169" s="17"/>
      <c r="AA169" s="17"/>
      <c r="AB169" s="17"/>
      <c r="AC169" s="17"/>
      <c r="AD169" s="17"/>
      <c r="AE169" s="17"/>
      <c r="AR169" s="29" t="s">
        <v>121</v>
      </c>
      <c r="AT169" s="29" t="s">
        <v>117</v>
      </c>
      <c r="AU169" s="29" t="s">
        <v>76</v>
      </c>
      <c r="AY169" s="16" t="s">
        <v>115</v>
      </c>
      <c r="BE169" s="30">
        <f>IF(N169="základní",J169,0)</f>
        <v>0</v>
      </c>
      <c r="BF169" s="30">
        <f>IF(N169="snížená",J169,0)</f>
        <v>0</v>
      </c>
      <c r="BG169" s="30">
        <f>IF(N169="zákl. přenesená",J169,0)</f>
        <v>0</v>
      </c>
      <c r="BH169" s="30">
        <f>IF(N169="sníž. přenesená",J169,0)</f>
        <v>0</v>
      </c>
      <c r="BI169" s="30">
        <f>IF(N169="nulová",J169,0)</f>
        <v>0</v>
      </c>
      <c r="BJ169" s="16" t="s">
        <v>74</v>
      </c>
      <c r="BK169" s="30">
        <f>ROUND(I169*H169,2)</f>
        <v>0</v>
      </c>
      <c r="BL169" s="16" t="s">
        <v>121</v>
      </c>
      <c r="BM169" s="29" t="s">
        <v>217</v>
      </c>
    </row>
    <row r="170" spans="1:65" s="2" customFormat="1" ht="16.5" customHeight="1">
      <c r="A170" s="49"/>
      <c r="B170" s="48"/>
      <c r="C170" s="187" t="s">
        <v>218</v>
      </c>
      <c r="D170" s="187" t="s">
        <v>149</v>
      </c>
      <c r="E170" s="188" t="s">
        <v>219</v>
      </c>
      <c r="F170" s="189" t="s">
        <v>220</v>
      </c>
      <c r="G170" s="190" t="s">
        <v>221</v>
      </c>
      <c r="H170" s="191">
        <v>30.9</v>
      </c>
      <c r="I170" s="34"/>
      <c r="J170" s="192">
        <f>ROUND(I170*H170,2)</f>
        <v>0</v>
      </c>
      <c r="K170" s="193"/>
      <c r="L170" s="194"/>
      <c r="M170" s="195" t="s">
        <v>1</v>
      </c>
      <c r="N170" s="196" t="s">
        <v>33</v>
      </c>
      <c r="O170" s="168">
        <v>0</v>
      </c>
      <c r="P170" s="168">
        <f>O170*H170</f>
        <v>0</v>
      </c>
      <c r="Q170" s="168">
        <v>1.4E-3</v>
      </c>
      <c r="R170" s="168">
        <f>Q170*H170</f>
        <v>4.326E-2</v>
      </c>
      <c r="S170" s="168">
        <v>0</v>
      </c>
      <c r="T170" s="169">
        <f>S170*H170</f>
        <v>0</v>
      </c>
      <c r="U170" s="49"/>
      <c r="V170" s="49"/>
      <c r="W170" s="49"/>
      <c r="X170" s="49"/>
      <c r="Y170" s="49"/>
      <c r="Z170" s="17"/>
      <c r="AA170" s="17"/>
      <c r="AB170" s="17"/>
      <c r="AC170" s="17"/>
      <c r="AD170" s="17"/>
      <c r="AE170" s="17"/>
      <c r="AR170" s="29" t="s">
        <v>153</v>
      </c>
      <c r="AT170" s="29" t="s">
        <v>149</v>
      </c>
      <c r="AU170" s="29" t="s">
        <v>76</v>
      </c>
      <c r="AY170" s="16" t="s">
        <v>115</v>
      </c>
      <c r="BE170" s="30">
        <f>IF(N170="základní",J170,0)</f>
        <v>0</v>
      </c>
      <c r="BF170" s="30">
        <f>IF(N170="snížená",J170,0)</f>
        <v>0</v>
      </c>
      <c r="BG170" s="30">
        <f>IF(N170="zákl. přenesená",J170,0)</f>
        <v>0</v>
      </c>
      <c r="BH170" s="30">
        <f>IF(N170="sníž. přenesená",J170,0)</f>
        <v>0</v>
      </c>
      <c r="BI170" s="30">
        <f>IF(N170="nulová",J170,0)</f>
        <v>0</v>
      </c>
      <c r="BJ170" s="16" t="s">
        <v>74</v>
      </c>
      <c r="BK170" s="30">
        <f>ROUND(I170*H170,2)</f>
        <v>0</v>
      </c>
      <c r="BL170" s="16" t="s">
        <v>121</v>
      </c>
      <c r="BM170" s="29" t="s">
        <v>222</v>
      </c>
    </row>
    <row r="171" spans="1:65" s="13" customFormat="1">
      <c r="A171" s="170"/>
      <c r="B171" s="171"/>
      <c r="C171" s="170"/>
      <c r="D171" s="172" t="s">
        <v>123</v>
      </c>
      <c r="E171" s="170"/>
      <c r="F171" s="174" t="s">
        <v>223</v>
      </c>
      <c r="G171" s="170"/>
      <c r="H171" s="175">
        <v>30.9</v>
      </c>
      <c r="I171" s="170"/>
      <c r="J171" s="170"/>
      <c r="K171" s="170"/>
      <c r="L171" s="171"/>
      <c r="M171" s="176"/>
      <c r="N171" s="177"/>
      <c r="O171" s="177"/>
      <c r="P171" s="177"/>
      <c r="Q171" s="177"/>
      <c r="R171" s="177"/>
      <c r="S171" s="177"/>
      <c r="T171" s="178"/>
      <c r="U171" s="170"/>
      <c r="V171" s="170"/>
      <c r="W171" s="170"/>
      <c r="X171" s="170"/>
      <c r="Y171" s="170"/>
      <c r="AT171" s="31" t="s">
        <v>123</v>
      </c>
      <c r="AU171" s="31" t="s">
        <v>76</v>
      </c>
      <c r="AV171" s="13" t="s">
        <v>76</v>
      </c>
      <c r="AW171" s="13" t="s">
        <v>3</v>
      </c>
      <c r="AX171" s="13" t="s">
        <v>74</v>
      </c>
      <c r="AY171" s="31" t="s">
        <v>115</v>
      </c>
    </row>
    <row r="172" spans="1:65" s="2" customFormat="1" ht="33" customHeight="1">
      <c r="A172" s="49"/>
      <c r="B172" s="48"/>
      <c r="C172" s="159" t="s">
        <v>224</v>
      </c>
      <c r="D172" s="159" t="s">
        <v>117</v>
      </c>
      <c r="E172" s="160" t="s">
        <v>225</v>
      </c>
      <c r="F172" s="161" t="s">
        <v>226</v>
      </c>
      <c r="G172" s="162" t="s">
        <v>186</v>
      </c>
      <c r="H172" s="163">
        <v>20</v>
      </c>
      <c r="I172" s="33"/>
      <c r="J172" s="164">
        <f t="shared" ref="J172:J182" si="0">ROUND(I172*H172,2)</f>
        <v>0</v>
      </c>
      <c r="K172" s="165"/>
      <c r="L172" s="48"/>
      <c r="M172" s="166" t="s">
        <v>1</v>
      </c>
      <c r="N172" s="167" t="s">
        <v>33</v>
      </c>
      <c r="O172" s="168">
        <v>0.312</v>
      </c>
      <c r="P172" s="168">
        <f t="shared" ref="P172:P182" si="1">O172*H172</f>
        <v>6.24</v>
      </c>
      <c r="Q172" s="168">
        <v>1.0000000000000001E-5</v>
      </c>
      <c r="R172" s="168">
        <f t="shared" ref="R172:R182" si="2">Q172*H172</f>
        <v>2.0000000000000001E-4</v>
      </c>
      <c r="S172" s="168">
        <v>0</v>
      </c>
      <c r="T172" s="169">
        <f t="shared" ref="T172:T182" si="3">S172*H172</f>
        <v>0</v>
      </c>
      <c r="U172" s="49"/>
      <c r="V172" s="49"/>
      <c r="W172" s="49"/>
      <c r="X172" s="49"/>
      <c r="Y172" s="49"/>
      <c r="Z172" s="17"/>
      <c r="AA172" s="17"/>
      <c r="AB172" s="17"/>
      <c r="AC172" s="17"/>
      <c r="AD172" s="17"/>
      <c r="AE172" s="17"/>
      <c r="AR172" s="29" t="s">
        <v>121</v>
      </c>
      <c r="AT172" s="29" t="s">
        <v>117</v>
      </c>
      <c r="AU172" s="29" t="s">
        <v>76</v>
      </c>
      <c r="AY172" s="16" t="s">
        <v>115</v>
      </c>
      <c r="BE172" s="30">
        <f t="shared" ref="BE172:BE182" si="4">IF(N172="základní",J172,0)</f>
        <v>0</v>
      </c>
      <c r="BF172" s="30">
        <f t="shared" ref="BF172:BF182" si="5">IF(N172="snížená",J172,0)</f>
        <v>0</v>
      </c>
      <c r="BG172" s="30">
        <f t="shared" ref="BG172:BG182" si="6">IF(N172="zákl. přenesená",J172,0)</f>
        <v>0</v>
      </c>
      <c r="BH172" s="30">
        <f t="shared" ref="BH172:BH182" si="7">IF(N172="sníž. přenesená",J172,0)</f>
        <v>0</v>
      </c>
      <c r="BI172" s="30">
        <f t="shared" ref="BI172:BI182" si="8">IF(N172="nulová",J172,0)</f>
        <v>0</v>
      </c>
      <c r="BJ172" s="16" t="s">
        <v>74</v>
      </c>
      <c r="BK172" s="30">
        <f t="shared" ref="BK172:BK182" si="9">ROUND(I172*H172,2)</f>
        <v>0</v>
      </c>
      <c r="BL172" s="16" t="s">
        <v>121</v>
      </c>
      <c r="BM172" s="29" t="s">
        <v>227</v>
      </c>
    </row>
    <row r="173" spans="1:65" s="2" customFormat="1" ht="16.5" customHeight="1">
      <c r="A173" s="49"/>
      <c r="B173" s="48"/>
      <c r="C173" s="187" t="s">
        <v>228</v>
      </c>
      <c r="D173" s="187" t="s">
        <v>149</v>
      </c>
      <c r="E173" s="188" t="s">
        <v>229</v>
      </c>
      <c r="F173" s="189" t="s">
        <v>230</v>
      </c>
      <c r="G173" s="190" t="s">
        <v>221</v>
      </c>
      <c r="H173" s="191">
        <v>20</v>
      </c>
      <c r="I173" s="34"/>
      <c r="J173" s="192">
        <f t="shared" si="0"/>
        <v>0</v>
      </c>
      <c r="K173" s="193"/>
      <c r="L173" s="194"/>
      <c r="M173" s="195" t="s">
        <v>1</v>
      </c>
      <c r="N173" s="196" t="s">
        <v>33</v>
      </c>
      <c r="O173" s="168">
        <v>0</v>
      </c>
      <c r="P173" s="168">
        <f t="shared" si="1"/>
        <v>0</v>
      </c>
      <c r="Q173" s="168">
        <v>4.6899999999999997E-3</v>
      </c>
      <c r="R173" s="168">
        <f t="shared" si="2"/>
        <v>9.3799999999999994E-2</v>
      </c>
      <c r="S173" s="168">
        <v>0</v>
      </c>
      <c r="T173" s="169">
        <f t="shared" si="3"/>
        <v>0</v>
      </c>
      <c r="U173" s="49"/>
      <c r="V173" s="49"/>
      <c r="W173" s="49"/>
      <c r="X173" s="49"/>
      <c r="Y173" s="49"/>
      <c r="Z173" s="17"/>
      <c r="AA173" s="17"/>
      <c r="AB173" s="17"/>
      <c r="AC173" s="17"/>
      <c r="AD173" s="17"/>
      <c r="AE173" s="17"/>
      <c r="AR173" s="29" t="s">
        <v>153</v>
      </c>
      <c r="AT173" s="29" t="s">
        <v>149</v>
      </c>
      <c r="AU173" s="29" t="s">
        <v>76</v>
      </c>
      <c r="AY173" s="16" t="s">
        <v>115</v>
      </c>
      <c r="BE173" s="30">
        <f t="shared" si="4"/>
        <v>0</v>
      </c>
      <c r="BF173" s="30">
        <f t="shared" si="5"/>
        <v>0</v>
      </c>
      <c r="BG173" s="30">
        <f t="shared" si="6"/>
        <v>0</v>
      </c>
      <c r="BH173" s="30">
        <f t="shared" si="7"/>
        <v>0</v>
      </c>
      <c r="BI173" s="30">
        <f t="shared" si="8"/>
        <v>0</v>
      </c>
      <c r="BJ173" s="16" t="s">
        <v>74</v>
      </c>
      <c r="BK173" s="30">
        <f t="shared" si="9"/>
        <v>0</v>
      </c>
      <c r="BL173" s="16" t="s">
        <v>121</v>
      </c>
      <c r="BM173" s="29" t="s">
        <v>231</v>
      </c>
    </row>
    <row r="174" spans="1:65" s="2" customFormat="1" ht="24.2" customHeight="1">
      <c r="A174" s="49"/>
      <c r="B174" s="48"/>
      <c r="C174" s="159" t="s">
        <v>232</v>
      </c>
      <c r="D174" s="159" t="s">
        <v>117</v>
      </c>
      <c r="E174" s="160" t="s">
        <v>233</v>
      </c>
      <c r="F174" s="161" t="s">
        <v>234</v>
      </c>
      <c r="G174" s="162" t="s">
        <v>221</v>
      </c>
      <c r="H174" s="163">
        <v>10</v>
      </c>
      <c r="I174" s="33"/>
      <c r="J174" s="164">
        <f t="shared" si="0"/>
        <v>0</v>
      </c>
      <c r="K174" s="165"/>
      <c r="L174" s="48"/>
      <c r="M174" s="166" t="s">
        <v>1</v>
      </c>
      <c r="N174" s="167" t="s">
        <v>33</v>
      </c>
      <c r="O174" s="168">
        <v>0.57199999999999995</v>
      </c>
      <c r="P174" s="168">
        <f t="shared" si="1"/>
        <v>5.72</v>
      </c>
      <c r="Q174" s="168">
        <v>0</v>
      </c>
      <c r="R174" s="168">
        <f t="shared" si="2"/>
        <v>0</v>
      </c>
      <c r="S174" s="168">
        <v>0</v>
      </c>
      <c r="T174" s="169">
        <f t="shared" si="3"/>
        <v>0</v>
      </c>
      <c r="U174" s="49"/>
      <c r="V174" s="49"/>
      <c r="W174" s="49"/>
      <c r="X174" s="49"/>
      <c r="Y174" s="49"/>
      <c r="Z174" s="17"/>
      <c r="AA174" s="17"/>
      <c r="AB174" s="17"/>
      <c r="AC174" s="17"/>
      <c r="AD174" s="17"/>
      <c r="AE174" s="17"/>
      <c r="AR174" s="29" t="s">
        <v>121</v>
      </c>
      <c r="AT174" s="29" t="s">
        <v>117</v>
      </c>
      <c r="AU174" s="29" t="s">
        <v>76</v>
      </c>
      <c r="AY174" s="16" t="s">
        <v>115</v>
      </c>
      <c r="BE174" s="30">
        <f t="shared" si="4"/>
        <v>0</v>
      </c>
      <c r="BF174" s="30">
        <f t="shared" si="5"/>
        <v>0</v>
      </c>
      <c r="BG174" s="30">
        <f t="shared" si="6"/>
        <v>0</v>
      </c>
      <c r="BH174" s="30">
        <f t="shared" si="7"/>
        <v>0</v>
      </c>
      <c r="BI174" s="30">
        <f t="shared" si="8"/>
        <v>0</v>
      </c>
      <c r="BJ174" s="16" t="s">
        <v>74</v>
      </c>
      <c r="BK174" s="30">
        <f t="shared" si="9"/>
        <v>0</v>
      </c>
      <c r="BL174" s="16" t="s">
        <v>121</v>
      </c>
      <c r="BM174" s="29" t="s">
        <v>235</v>
      </c>
    </row>
    <row r="175" spans="1:65" s="2" customFormat="1" ht="24.2" customHeight="1">
      <c r="A175" s="49"/>
      <c r="B175" s="48"/>
      <c r="C175" s="159" t="s">
        <v>236</v>
      </c>
      <c r="D175" s="159" t="s">
        <v>117</v>
      </c>
      <c r="E175" s="160" t="s">
        <v>237</v>
      </c>
      <c r="F175" s="161" t="s">
        <v>238</v>
      </c>
      <c r="G175" s="162" t="s">
        <v>221</v>
      </c>
      <c r="H175" s="163">
        <v>10</v>
      </c>
      <c r="I175" s="33"/>
      <c r="J175" s="164">
        <f t="shared" si="0"/>
        <v>0</v>
      </c>
      <c r="K175" s="165"/>
      <c r="L175" s="48"/>
      <c r="M175" s="166" t="s">
        <v>1</v>
      </c>
      <c r="N175" s="167" t="s">
        <v>33</v>
      </c>
      <c r="O175" s="168">
        <v>0.745</v>
      </c>
      <c r="P175" s="168">
        <f t="shared" si="1"/>
        <v>7.45</v>
      </c>
      <c r="Q175" s="168">
        <v>0</v>
      </c>
      <c r="R175" s="168">
        <f t="shared" si="2"/>
        <v>0</v>
      </c>
      <c r="S175" s="168">
        <v>0</v>
      </c>
      <c r="T175" s="169">
        <f t="shared" si="3"/>
        <v>0</v>
      </c>
      <c r="U175" s="49"/>
      <c r="V175" s="49"/>
      <c r="W175" s="49"/>
      <c r="X175" s="49"/>
      <c r="Y175" s="49"/>
      <c r="Z175" s="17"/>
      <c r="AA175" s="17"/>
      <c r="AB175" s="17"/>
      <c r="AC175" s="17"/>
      <c r="AD175" s="17"/>
      <c r="AE175" s="17"/>
      <c r="AR175" s="29" t="s">
        <v>121</v>
      </c>
      <c r="AT175" s="29" t="s">
        <v>117</v>
      </c>
      <c r="AU175" s="29" t="s">
        <v>76</v>
      </c>
      <c r="AY175" s="16" t="s">
        <v>115</v>
      </c>
      <c r="BE175" s="30">
        <f t="shared" si="4"/>
        <v>0</v>
      </c>
      <c r="BF175" s="30">
        <f t="shared" si="5"/>
        <v>0</v>
      </c>
      <c r="BG175" s="30">
        <f t="shared" si="6"/>
        <v>0</v>
      </c>
      <c r="BH175" s="30">
        <f t="shared" si="7"/>
        <v>0</v>
      </c>
      <c r="BI175" s="30">
        <f t="shared" si="8"/>
        <v>0</v>
      </c>
      <c r="BJ175" s="16" t="s">
        <v>74</v>
      </c>
      <c r="BK175" s="30">
        <f t="shared" si="9"/>
        <v>0</v>
      </c>
      <c r="BL175" s="16" t="s">
        <v>121</v>
      </c>
      <c r="BM175" s="29" t="s">
        <v>239</v>
      </c>
    </row>
    <row r="176" spans="1:65" s="2" customFormat="1" ht="33" customHeight="1">
      <c r="A176" s="49"/>
      <c r="B176" s="48"/>
      <c r="C176" s="159" t="s">
        <v>240</v>
      </c>
      <c r="D176" s="159" t="s">
        <v>117</v>
      </c>
      <c r="E176" s="160" t="s">
        <v>241</v>
      </c>
      <c r="F176" s="161" t="s">
        <v>242</v>
      </c>
      <c r="G176" s="162" t="s">
        <v>141</v>
      </c>
      <c r="H176" s="163">
        <v>3</v>
      </c>
      <c r="I176" s="33"/>
      <c r="J176" s="164">
        <f t="shared" si="0"/>
        <v>0</v>
      </c>
      <c r="K176" s="165"/>
      <c r="L176" s="48"/>
      <c r="M176" s="166" t="s">
        <v>1</v>
      </c>
      <c r="N176" s="167" t="s">
        <v>33</v>
      </c>
      <c r="O176" s="168">
        <v>2.177</v>
      </c>
      <c r="P176" s="168">
        <f t="shared" si="1"/>
        <v>6.5310000000000006</v>
      </c>
      <c r="Q176" s="168">
        <v>0</v>
      </c>
      <c r="R176" s="168">
        <f t="shared" si="2"/>
        <v>0</v>
      </c>
      <c r="S176" s="168">
        <v>1.76</v>
      </c>
      <c r="T176" s="169">
        <f t="shared" si="3"/>
        <v>5.28</v>
      </c>
      <c r="U176" s="49"/>
      <c r="V176" s="49"/>
      <c r="W176" s="49"/>
      <c r="X176" s="49"/>
      <c r="Y176" s="49"/>
      <c r="Z176" s="17"/>
      <c r="AA176" s="17"/>
      <c r="AB176" s="17"/>
      <c r="AC176" s="17"/>
      <c r="AD176" s="17"/>
      <c r="AE176" s="17"/>
      <c r="AR176" s="29" t="s">
        <v>121</v>
      </c>
      <c r="AT176" s="29" t="s">
        <v>117</v>
      </c>
      <c r="AU176" s="29" t="s">
        <v>76</v>
      </c>
      <c r="AY176" s="16" t="s">
        <v>115</v>
      </c>
      <c r="BE176" s="30">
        <f t="shared" si="4"/>
        <v>0</v>
      </c>
      <c r="BF176" s="30">
        <f t="shared" si="5"/>
        <v>0</v>
      </c>
      <c r="BG176" s="30">
        <f t="shared" si="6"/>
        <v>0</v>
      </c>
      <c r="BH176" s="30">
        <f t="shared" si="7"/>
        <v>0</v>
      </c>
      <c r="BI176" s="30">
        <f t="shared" si="8"/>
        <v>0</v>
      </c>
      <c r="BJ176" s="16" t="s">
        <v>74</v>
      </c>
      <c r="BK176" s="30">
        <f t="shared" si="9"/>
        <v>0</v>
      </c>
      <c r="BL176" s="16" t="s">
        <v>121</v>
      </c>
      <c r="BM176" s="29" t="s">
        <v>243</v>
      </c>
    </row>
    <row r="177" spans="1:65" s="2" customFormat="1" ht="24.2" customHeight="1">
      <c r="A177" s="49"/>
      <c r="B177" s="48"/>
      <c r="C177" s="159" t="s">
        <v>244</v>
      </c>
      <c r="D177" s="159" t="s">
        <v>117</v>
      </c>
      <c r="E177" s="160" t="s">
        <v>245</v>
      </c>
      <c r="F177" s="161" t="s">
        <v>246</v>
      </c>
      <c r="G177" s="162" t="s">
        <v>221</v>
      </c>
      <c r="H177" s="163">
        <v>1</v>
      </c>
      <c r="I177" s="33"/>
      <c r="J177" s="164">
        <f t="shared" si="0"/>
        <v>0</v>
      </c>
      <c r="K177" s="165"/>
      <c r="L177" s="48"/>
      <c r="M177" s="166" t="s">
        <v>1</v>
      </c>
      <c r="N177" s="167" t="s">
        <v>33</v>
      </c>
      <c r="O177" s="168">
        <v>0.66700000000000004</v>
      </c>
      <c r="P177" s="168">
        <f t="shared" si="1"/>
        <v>0.66700000000000004</v>
      </c>
      <c r="Q177" s="168">
        <v>0.10661</v>
      </c>
      <c r="R177" s="168">
        <f t="shared" si="2"/>
        <v>0.10661</v>
      </c>
      <c r="S177" s="168">
        <v>0</v>
      </c>
      <c r="T177" s="169">
        <f t="shared" si="3"/>
        <v>0</v>
      </c>
      <c r="U177" s="49"/>
      <c r="V177" s="49"/>
      <c r="W177" s="49"/>
      <c r="X177" s="49"/>
      <c r="Y177" s="49"/>
      <c r="Z177" s="17"/>
      <c r="AA177" s="17"/>
      <c r="AB177" s="17"/>
      <c r="AC177" s="17"/>
      <c r="AD177" s="17"/>
      <c r="AE177" s="17"/>
      <c r="AR177" s="29" t="s">
        <v>121</v>
      </c>
      <c r="AT177" s="29" t="s">
        <v>117</v>
      </c>
      <c r="AU177" s="29" t="s">
        <v>76</v>
      </c>
      <c r="AY177" s="16" t="s">
        <v>115</v>
      </c>
      <c r="BE177" s="30">
        <f t="shared" si="4"/>
        <v>0</v>
      </c>
      <c r="BF177" s="30">
        <f t="shared" si="5"/>
        <v>0</v>
      </c>
      <c r="BG177" s="30">
        <f t="shared" si="6"/>
        <v>0</v>
      </c>
      <c r="BH177" s="30">
        <f t="shared" si="7"/>
        <v>0</v>
      </c>
      <c r="BI177" s="30">
        <f t="shared" si="8"/>
        <v>0</v>
      </c>
      <c r="BJ177" s="16" t="s">
        <v>74</v>
      </c>
      <c r="BK177" s="30">
        <f t="shared" si="9"/>
        <v>0</v>
      </c>
      <c r="BL177" s="16" t="s">
        <v>121</v>
      </c>
      <c r="BM177" s="29" t="s">
        <v>247</v>
      </c>
    </row>
    <row r="178" spans="1:65" s="2" customFormat="1" ht="24.2" customHeight="1">
      <c r="A178" s="49"/>
      <c r="B178" s="48"/>
      <c r="C178" s="159" t="s">
        <v>248</v>
      </c>
      <c r="D178" s="159" t="s">
        <v>117</v>
      </c>
      <c r="E178" s="160" t="s">
        <v>249</v>
      </c>
      <c r="F178" s="161" t="s">
        <v>250</v>
      </c>
      <c r="G178" s="162" t="s">
        <v>221</v>
      </c>
      <c r="H178" s="163">
        <v>1</v>
      </c>
      <c r="I178" s="33"/>
      <c r="J178" s="164">
        <f t="shared" si="0"/>
        <v>0</v>
      </c>
      <c r="K178" s="165"/>
      <c r="L178" s="48"/>
      <c r="M178" s="166" t="s">
        <v>1</v>
      </c>
      <c r="N178" s="167" t="s">
        <v>33</v>
      </c>
      <c r="O178" s="168">
        <v>8.3000000000000004E-2</v>
      </c>
      <c r="P178" s="168">
        <f t="shared" si="1"/>
        <v>8.3000000000000004E-2</v>
      </c>
      <c r="Q178" s="168">
        <v>1.2120000000000001E-2</v>
      </c>
      <c r="R178" s="168">
        <f t="shared" si="2"/>
        <v>1.2120000000000001E-2</v>
      </c>
      <c r="S178" s="168">
        <v>0</v>
      </c>
      <c r="T178" s="169">
        <f t="shared" si="3"/>
        <v>0</v>
      </c>
      <c r="U178" s="49"/>
      <c r="V178" s="49"/>
      <c r="W178" s="49"/>
      <c r="X178" s="49"/>
      <c r="Y178" s="49"/>
      <c r="Z178" s="17"/>
      <c r="AA178" s="17"/>
      <c r="AB178" s="17"/>
      <c r="AC178" s="17"/>
      <c r="AD178" s="17"/>
      <c r="AE178" s="17"/>
      <c r="AR178" s="29" t="s">
        <v>121</v>
      </c>
      <c r="AT178" s="29" t="s">
        <v>117</v>
      </c>
      <c r="AU178" s="29" t="s">
        <v>76</v>
      </c>
      <c r="AY178" s="16" t="s">
        <v>115</v>
      </c>
      <c r="BE178" s="30">
        <f t="shared" si="4"/>
        <v>0</v>
      </c>
      <c r="BF178" s="30">
        <f t="shared" si="5"/>
        <v>0</v>
      </c>
      <c r="BG178" s="30">
        <f t="shared" si="6"/>
        <v>0</v>
      </c>
      <c r="BH178" s="30">
        <f t="shared" si="7"/>
        <v>0</v>
      </c>
      <c r="BI178" s="30">
        <f t="shared" si="8"/>
        <v>0</v>
      </c>
      <c r="BJ178" s="16" t="s">
        <v>74</v>
      </c>
      <c r="BK178" s="30">
        <f t="shared" si="9"/>
        <v>0</v>
      </c>
      <c r="BL178" s="16" t="s">
        <v>121</v>
      </c>
      <c r="BM178" s="29" t="s">
        <v>251</v>
      </c>
    </row>
    <row r="179" spans="1:65" s="2" customFormat="1" ht="24.2" customHeight="1">
      <c r="A179" s="49"/>
      <c r="B179" s="48"/>
      <c r="C179" s="159" t="s">
        <v>252</v>
      </c>
      <c r="D179" s="159" t="s">
        <v>117</v>
      </c>
      <c r="E179" s="160" t="s">
        <v>253</v>
      </c>
      <c r="F179" s="161" t="s">
        <v>254</v>
      </c>
      <c r="G179" s="162" t="s">
        <v>221</v>
      </c>
      <c r="H179" s="163">
        <v>1</v>
      </c>
      <c r="I179" s="33"/>
      <c r="J179" s="164">
        <f t="shared" si="0"/>
        <v>0</v>
      </c>
      <c r="K179" s="165"/>
      <c r="L179" s="48"/>
      <c r="M179" s="166" t="s">
        <v>1</v>
      </c>
      <c r="N179" s="167" t="s">
        <v>33</v>
      </c>
      <c r="O179" s="168">
        <v>0.33300000000000002</v>
      </c>
      <c r="P179" s="168">
        <f t="shared" si="1"/>
        <v>0.33300000000000002</v>
      </c>
      <c r="Q179" s="168">
        <v>0</v>
      </c>
      <c r="R179" s="168">
        <f t="shared" si="2"/>
        <v>0</v>
      </c>
      <c r="S179" s="168">
        <v>0</v>
      </c>
      <c r="T179" s="169">
        <f t="shared" si="3"/>
        <v>0</v>
      </c>
      <c r="U179" s="49"/>
      <c r="V179" s="49"/>
      <c r="W179" s="49"/>
      <c r="X179" s="49"/>
      <c r="Y179" s="49"/>
      <c r="Z179" s="17"/>
      <c r="AA179" s="17"/>
      <c r="AB179" s="17"/>
      <c r="AC179" s="17"/>
      <c r="AD179" s="17"/>
      <c r="AE179" s="17"/>
      <c r="AR179" s="29" t="s">
        <v>121</v>
      </c>
      <c r="AT179" s="29" t="s">
        <v>117</v>
      </c>
      <c r="AU179" s="29" t="s">
        <v>76</v>
      </c>
      <c r="AY179" s="16" t="s">
        <v>115</v>
      </c>
      <c r="BE179" s="30">
        <f t="shared" si="4"/>
        <v>0</v>
      </c>
      <c r="BF179" s="30">
        <f t="shared" si="5"/>
        <v>0</v>
      </c>
      <c r="BG179" s="30">
        <f t="shared" si="6"/>
        <v>0</v>
      </c>
      <c r="BH179" s="30">
        <f t="shared" si="7"/>
        <v>0</v>
      </c>
      <c r="BI179" s="30">
        <f t="shared" si="8"/>
        <v>0</v>
      </c>
      <c r="BJ179" s="16" t="s">
        <v>74</v>
      </c>
      <c r="BK179" s="30">
        <f t="shared" si="9"/>
        <v>0</v>
      </c>
      <c r="BL179" s="16" t="s">
        <v>121</v>
      </c>
      <c r="BM179" s="29" t="s">
        <v>255</v>
      </c>
    </row>
    <row r="180" spans="1:65" s="2" customFormat="1" ht="33" customHeight="1">
      <c r="A180" s="49"/>
      <c r="B180" s="48"/>
      <c r="C180" s="159" t="s">
        <v>256</v>
      </c>
      <c r="D180" s="159" t="s">
        <v>117</v>
      </c>
      <c r="E180" s="160" t="s">
        <v>257</v>
      </c>
      <c r="F180" s="161" t="s">
        <v>258</v>
      </c>
      <c r="G180" s="162" t="s">
        <v>221</v>
      </c>
      <c r="H180" s="163">
        <v>1</v>
      </c>
      <c r="I180" s="33"/>
      <c r="J180" s="164">
        <f t="shared" si="0"/>
        <v>0</v>
      </c>
      <c r="K180" s="165"/>
      <c r="L180" s="48"/>
      <c r="M180" s="166" t="s">
        <v>1</v>
      </c>
      <c r="N180" s="167" t="s">
        <v>33</v>
      </c>
      <c r="O180" s="168">
        <v>1.7509999999999999</v>
      </c>
      <c r="P180" s="168">
        <f t="shared" si="1"/>
        <v>1.7509999999999999</v>
      </c>
      <c r="Q180" s="168">
        <v>0.42115999999999998</v>
      </c>
      <c r="R180" s="168">
        <f t="shared" si="2"/>
        <v>0.42115999999999998</v>
      </c>
      <c r="S180" s="168">
        <v>0</v>
      </c>
      <c r="T180" s="169">
        <f t="shared" si="3"/>
        <v>0</v>
      </c>
      <c r="U180" s="49"/>
      <c r="V180" s="49"/>
      <c r="W180" s="49"/>
      <c r="X180" s="49"/>
      <c r="Y180" s="49"/>
      <c r="Z180" s="17"/>
      <c r="AA180" s="17"/>
      <c r="AB180" s="17"/>
      <c r="AC180" s="17"/>
      <c r="AD180" s="17"/>
      <c r="AE180" s="17"/>
      <c r="AR180" s="29" t="s">
        <v>121</v>
      </c>
      <c r="AT180" s="29" t="s">
        <v>117</v>
      </c>
      <c r="AU180" s="29" t="s">
        <v>76</v>
      </c>
      <c r="AY180" s="16" t="s">
        <v>115</v>
      </c>
      <c r="BE180" s="30">
        <f t="shared" si="4"/>
        <v>0</v>
      </c>
      <c r="BF180" s="30">
        <f t="shared" si="5"/>
        <v>0</v>
      </c>
      <c r="BG180" s="30">
        <f t="shared" si="6"/>
        <v>0</v>
      </c>
      <c r="BH180" s="30">
        <f t="shared" si="7"/>
        <v>0</v>
      </c>
      <c r="BI180" s="30">
        <f t="shared" si="8"/>
        <v>0</v>
      </c>
      <c r="BJ180" s="16" t="s">
        <v>74</v>
      </c>
      <c r="BK180" s="30">
        <f t="shared" si="9"/>
        <v>0</v>
      </c>
      <c r="BL180" s="16" t="s">
        <v>121</v>
      </c>
      <c r="BM180" s="29" t="s">
        <v>259</v>
      </c>
    </row>
    <row r="181" spans="1:65" s="2" customFormat="1" ht="24.2" customHeight="1">
      <c r="A181" s="49"/>
      <c r="B181" s="48"/>
      <c r="C181" s="159" t="s">
        <v>260</v>
      </c>
      <c r="D181" s="159" t="s">
        <v>117</v>
      </c>
      <c r="E181" s="160" t="s">
        <v>261</v>
      </c>
      <c r="F181" s="161" t="s">
        <v>262</v>
      </c>
      <c r="G181" s="162" t="s">
        <v>221</v>
      </c>
      <c r="H181" s="163">
        <v>2</v>
      </c>
      <c r="I181" s="33"/>
      <c r="J181" s="164">
        <f t="shared" si="0"/>
        <v>0</v>
      </c>
      <c r="K181" s="165"/>
      <c r="L181" s="48"/>
      <c r="M181" s="166" t="s">
        <v>1</v>
      </c>
      <c r="N181" s="167" t="s">
        <v>33</v>
      </c>
      <c r="O181" s="168">
        <v>2.11</v>
      </c>
      <c r="P181" s="168">
        <f t="shared" si="1"/>
        <v>4.22</v>
      </c>
      <c r="Q181" s="168">
        <v>0.12422</v>
      </c>
      <c r="R181" s="168">
        <f t="shared" si="2"/>
        <v>0.24843999999999999</v>
      </c>
      <c r="S181" s="168">
        <v>0</v>
      </c>
      <c r="T181" s="169">
        <f t="shared" si="3"/>
        <v>0</v>
      </c>
      <c r="U181" s="49"/>
      <c r="V181" s="49"/>
      <c r="W181" s="49"/>
      <c r="X181" s="49"/>
      <c r="Y181" s="49"/>
      <c r="Z181" s="17"/>
      <c r="AA181" s="17"/>
      <c r="AB181" s="17"/>
      <c r="AC181" s="17"/>
      <c r="AD181" s="17"/>
      <c r="AE181" s="17"/>
      <c r="AR181" s="29" t="s">
        <v>121</v>
      </c>
      <c r="AT181" s="29" t="s">
        <v>117</v>
      </c>
      <c r="AU181" s="29" t="s">
        <v>76</v>
      </c>
      <c r="AY181" s="16" t="s">
        <v>115</v>
      </c>
      <c r="BE181" s="30">
        <f t="shared" si="4"/>
        <v>0</v>
      </c>
      <c r="BF181" s="30">
        <f t="shared" si="5"/>
        <v>0</v>
      </c>
      <c r="BG181" s="30">
        <f t="shared" si="6"/>
        <v>0</v>
      </c>
      <c r="BH181" s="30">
        <f t="shared" si="7"/>
        <v>0</v>
      </c>
      <c r="BI181" s="30">
        <f t="shared" si="8"/>
        <v>0</v>
      </c>
      <c r="BJ181" s="16" t="s">
        <v>74</v>
      </c>
      <c r="BK181" s="30">
        <f t="shared" si="9"/>
        <v>0</v>
      </c>
      <c r="BL181" s="16" t="s">
        <v>121</v>
      </c>
      <c r="BM181" s="29" t="s">
        <v>263</v>
      </c>
    </row>
    <row r="182" spans="1:65" s="2" customFormat="1" ht="21.75" customHeight="1">
      <c r="A182" s="49"/>
      <c r="B182" s="48"/>
      <c r="C182" s="187" t="s">
        <v>264</v>
      </c>
      <c r="D182" s="187" t="s">
        <v>149</v>
      </c>
      <c r="E182" s="188" t="s">
        <v>265</v>
      </c>
      <c r="F182" s="189" t="s">
        <v>266</v>
      </c>
      <c r="G182" s="190" t="s">
        <v>221</v>
      </c>
      <c r="H182" s="191">
        <v>2</v>
      </c>
      <c r="I182" s="34"/>
      <c r="J182" s="192">
        <f t="shared" si="0"/>
        <v>0</v>
      </c>
      <c r="K182" s="193"/>
      <c r="L182" s="194"/>
      <c r="M182" s="195" t="s">
        <v>1</v>
      </c>
      <c r="N182" s="196" t="s">
        <v>33</v>
      </c>
      <c r="O182" s="168">
        <v>0</v>
      </c>
      <c r="P182" s="168">
        <f t="shared" si="1"/>
        <v>0</v>
      </c>
      <c r="Q182" s="168">
        <v>4.6499999999999996E-3</v>
      </c>
      <c r="R182" s="168">
        <f t="shared" si="2"/>
        <v>9.2999999999999992E-3</v>
      </c>
      <c r="S182" s="168">
        <v>0</v>
      </c>
      <c r="T182" s="169">
        <f t="shared" si="3"/>
        <v>0</v>
      </c>
      <c r="U182" s="49"/>
      <c r="V182" s="49"/>
      <c r="W182" s="49"/>
      <c r="X182" s="49"/>
      <c r="Y182" s="49"/>
      <c r="Z182" s="17"/>
      <c r="AA182" s="17"/>
      <c r="AB182" s="17"/>
      <c r="AC182" s="17"/>
      <c r="AD182" s="17"/>
      <c r="AE182" s="17"/>
      <c r="AR182" s="29" t="s">
        <v>153</v>
      </c>
      <c r="AT182" s="29" t="s">
        <v>149</v>
      </c>
      <c r="AU182" s="29" t="s">
        <v>76</v>
      </c>
      <c r="AY182" s="16" t="s">
        <v>115</v>
      </c>
      <c r="BE182" s="30">
        <f t="shared" si="4"/>
        <v>0</v>
      </c>
      <c r="BF182" s="30">
        <f t="shared" si="5"/>
        <v>0</v>
      </c>
      <c r="BG182" s="30">
        <f t="shared" si="6"/>
        <v>0</v>
      </c>
      <c r="BH182" s="30">
        <f t="shared" si="7"/>
        <v>0</v>
      </c>
      <c r="BI182" s="30">
        <f t="shared" si="8"/>
        <v>0</v>
      </c>
      <c r="BJ182" s="16" t="s">
        <v>74</v>
      </c>
      <c r="BK182" s="30">
        <f t="shared" si="9"/>
        <v>0</v>
      </c>
      <c r="BL182" s="16" t="s">
        <v>121</v>
      </c>
      <c r="BM182" s="29" t="s">
        <v>267</v>
      </c>
    </row>
    <row r="183" spans="1:65" s="12" customFormat="1" ht="22.9" customHeight="1">
      <c r="A183" s="148"/>
      <c r="B183" s="149"/>
      <c r="C183" s="148"/>
      <c r="D183" s="150" t="s">
        <v>67</v>
      </c>
      <c r="E183" s="157" t="s">
        <v>160</v>
      </c>
      <c r="F183" s="157" t="s">
        <v>268</v>
      </c>
      <c r="G183" s="148"/>
      <c r="H183" s="148"/>
      <c r="I183" s="148"/>
      <c r="J183" s="158">
        <f>BK183</f>
        <v>0</v>
      </c>
      <c r="K183" s="148"/>
      <c r="L183" s="149"/>
      <c r="M183" s="153"/>
      <c r="N183" s="154"/>
      <c r="O183" s="154"/>
      <c r="P183" s="155">
        <f>SUM(P184:P196)</f>
        <v>41.368000000000009</v>
      </c>
      <c r="Q183" s="154"/>
      <c r="R183" s="155">
        <f>SUM(R184:R196)</f>
        <v>23.195060000000002</v>
      </c>
      <c r="S183" s="154"/>
      <c r="T183" s="156">
        <f>SUM(T184:T196)</f>
        <v>26.565000000000001</v>
      </c>
      <c r="U183" s="148"/>
      <c r="V183" s="148"/>
      <c r="W183" s="148"/>
      <c r="X183" s="148"/>
      <c r="Y183" s="148"/>
      <c r="AR183" s="26" t="s">
        <v>74</v>
      </c>
      <c r="AT183" s="27" t="s">
        <v>67</v>
      </c>
      <c r="AU183" s="27" t="s">
        <v>74</v>
      </c>
      <c r="AY183" s="26" t="s">
        <v>115</v>
      </c>
      <c r="BK183" s="28">
        <f>SUM(BK184:BK196)</f>
        <v>0</v>
      </c>
    </row>
    <row r="184" spans="1:65" s="2" customFormat="1" ht="24.2" customHeight="1">
      <c r="A184" s="49"/>
      <c r="B184" s="48"/>
      <c r="C184" s="159" t="s">
        <v>269</v>
      </c>
      <c r="D184" s="159" t="s">
        <v>117</v>
      </c>
      <c r="E184" s="160" t="s">
        <v>270</v>
      </c>
      <c r="F184" s="161" t="s">
        <v>271</v>
      </c>
      <c r="G184" s="162" t="s">
        <v>186</v>
      </c>
      <c r="H184" s="163">
        <v>43</v>
      </c>
      <c r="I184" s="33"/>
      <c r="J184" s="164">
        <f>ROUND(I184*H184,2)</f>
        <v>0</v>
      </c>
      <c r="K184" s="165"/>
      <c r="L184" s="48"/>
      <c r="M184" s="166" t="s">
        <v>1</v>
      </c>
      <c r="N184" s="167" t="s">
        <v>33</v>
      </c>
      <c r="O184" s="168">
        <v>0.30499999999999999</v>
      </c>
      <c r="P184" s="168">
        <f>O184*H184</f>
        <v>13.115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49"/>
      <c r="V184" s="49"/>
      <c r="W184" s="49"/>
      <c r="X184" s="49"/>
      <c r="Y184" s="49"/>
      <c r="Z184" s="17"/>
      <c r="AA184" s="17"/>
      <c r="AB184" s="17"/>
      <c r="AC184" s="17"/>
      <c r="AD184" s="17"/>
      <c r="AE184" s="17"/>
      <c r="AR184" s="29" t="s">
        <v>121</v>
      </c>
      <c r="AT184" s="29" t="s">
        <v>117</v>
      </c>
      <c r="AU184" s="29" t="s">
        <v>76</v>
      </c>
      <c r="AY184" s="16" t="s">
        <v>115</v>
      </c>
      <c r="BE184" s="30">
        <f>IF(N184="základní",J184,0)</f>
        <v>0</v>
      </c>
      <c r="BF184" s="30">
        <f>IF(N184="snížená",J184,0)</f>
        <v>0</v>
      </c>
      <c r="BG184" s="30">
        <f>IF(N184="zákl. přenesená",J184,0)</f>
        <v>0</v>
      </c>
      <c r="BH184" s="30">
        <f>IF(N184="sníž. přenesená",J184,0)</f>
        <v>0</v>
      </c>
      <c r="BI184" s="30">
        <f>IF(N184="nulová",J184,0)</f>
        <v>0</v>
      </c>
      <c r="BJ184" s="16" t="s">
        <v>74</v>
      </c>
      <c r="BK184" s="30">
        <f>ROUND(I184*H184,2)</f>
        <v>0</v>
      </c>
      <c r="BL184" s="16" t="s">
        <v>121</v>
      </c>
      <c r="BM184" s="29" t="s">
        <v>272</v>
      </c>
    </row>
    <row r="185" spans="1:65" s="13" customFormat="1">
      <c r="A185" s="170"/>
      <c r="B185" s="171"/>
      <c r="C185" s="170"/>
      <c r="D185" s="172" t="s">
        <v>123</v>
      </c>
      <c r="E185" s="173" t="s">
        <v>1</v>
      </c>
      <c r="F185" s="174" t="s">
        <v>273</v>
      </c>
      <c r="G185" s="170"/>
      <c r="H185" s="175">
        <v>43</v>
      </c>
      <c r="I185" s="170"/>
      <c r="J185" s="170"/>
      <c r="K185" s="170"/>
      <c r="L185" s="171"/>
      <c r="M185" s="176"/>
      <c r="N185" s="177"/>
      <c r="O185" s="177"/>
      <c r="P185" s="177"/>
      <c r="Q185" s="177"/>
      <c r="R185" s="177"/>
      <c r="S185" s="177"/>
      <c r="T185" s="178"/>
      <c r="U185" s="170"/>
      <c r="V185" s="170"/>
      <c r="W185" s="170"/>
      <c r="X185" s="170"/>
      <c r="Y185" s="170"/>
      <c r="AT185" s="31" t="s">
        <v>123</v>
      </c>
      <c r="AU185" s="31" t="s">
        <v>76</v>
      </c>
      <c r="AV185" s="13" t="s">
        <v>76</v>
      </c>
      <c r="AW185" s="13" t="s">
        <v>25</v>
      </c>
      <c r="AX185" s="13" t="s">
        <v>74</v>
      </c>
      <c r="AY185" s="31" t="s">
        <v>115</v>
      </c>
    </row>
    <row r="186" spans="1:65" s="2" customFormat="1" ht="24.2" customHeight="1">
      <c r="A186" s="49"/>
      <c r="B186" s="48"/>
      <c r="C186" s="159" t="s">
        <v>274</v>
      </c>
      <c r="D186" s="159" t="s">
        <v>117</v>
      </c>
      <c r="E186" s="160" t="s">
        <v>275</v>
      </c>
      <c r="F186" s="161" t="s">
        <v>276</v>
      </c>
      <c r="G186" s="162" t="s">
        <v>186</v>
      </c>
      <c r="H186" s="163">
        <v>64</v>
      </c>
      <c r="I186" s="33"/>
      <c r="J186" s="164">
        <f>ROUND(I186*H186,2)</f>
        <v>0</v>
      </c>
      <c r="K186" s="165"/>
      <c r="L186" s="48"/>
      <c r="M186" s="166" t="s">
        <v>1</v>
      </c>
      <c r="N186" s="167" t="s">
        <v>33</v>
      </c>
      <c r="O186" s="168">
        <v>0.26900000000000002</v>
      </c>
      <c r="P186" s="168">
        <f>O186*H186</f>
        <v>17.216000000000001</v>
      </c>
      <c r="Q186" s="168">
        <v>0.29221000000000003</v>
      </c>
      <c r="R186" s="168">
        <f>Q186*H186</f>
        <v>18.701440000000002</v>
      </c>
      <c r="S186" s="168">
        <v>0</v>
      </c>
      <c r="T186" s="169">
        <f>S186*H186</f>
        <v>0</v>
      </c>
      <c r="U186" s="49"/>
      <c r="V186" s="49"/>
      <c r="W186" s="49"/>
      <c r="X186" s="49"/>
      <c r="Y186" s="49"/>
      <c r="Z186" s="17"/>
      <c r="AA186" s="17"/>
      <c r="AB186" s="17"/>
      <c r="AC186" s="17"/>
      <c r="AD186" s="17"/>
      <c r="AE186" s="17"/>
      <c r="AR186" s="29" t="s">
        <v>121</v>
      </c>
      <c r="AT186" s="29" t="s">
        <v>117</v>
      </c>
      <c r="AU186" s="29" t="s">
        <v>76</v>
      </c>
      <c r="AY186" s="16" t="s">
        <v>115</v>
      </c>
      <c r="BE186" s="30">
        <f>IF(N186="základní",J186,0)</f>
        <v>0</v>
      </c>
      <c r="BF186" s="30">
        <f>IF(N186="snížená",J186,0)</f>
        <v>0</v>
      </c>
      <c r="BG186" s="30">
        <f>IF(N186="zákl. přenesená",J186,0)</f>
        <v>0</v>
      </c>
      <c r="BH186" s="30">
        <f>IF(N186="sníž. přenesená",J186,0)</f>
        <v>0</v>
      </c>
      <c r="BI186" s="30">
        <f>IF(N186="nulová",J186,0)</f>
        <v>0</v>
      </c>
      <c r="BJ186" s="16" t="s">
        <v>74</v>
      </c>
      <c r="BK186" s="30">
        <f>ROUND(I186*H186,2)</f>
        <v>0</v>
      </c>
      <c r="BL186" s="16" t="s">
        <v>121</v>
      </c>
      <c r="BM186" s="29" t="s">
        <v>277</v>
      </c>
    </row>
    <row r="187" spans="1:65" s="13" customFormat="1">
      <c r="A187" s="170"/>
      <c r="B187" s="171"/>
      <c r="C187" s="170"/>
      <c r="D187" s="172" t="s">
        <v>123</v>
      </c>
      <c r="E187" s="173" t="s">
        <v>1</v>
      </c>
      <c r="F187" s="174" t="s">
        <v>278</v>
      </c>
      <c r="G187" s="170"/>
      <c r="H187" s="175">
        <v>64</v>
      </c>
      <c r="I187" s="170"/>
      <c r="J187" s="170"/>
      <c r="K187" s="170"/>
      <c r="L187" s="171"/>
      <c r="M187" s="176"/>
      <c r="N187" s="177"/>
      <c r="O187" s="177"/>
      <c r="P187" s="177"/>
      <c r="Q187" s="177"/>
      <c r="R187" s="177"/>
      <c r="S187" s="177"/>
      <c r="T187" s="178"/>
      <c r="U187" s="170"/>
      <c r="V187" s="170"/>
      <c r="W187" s="170"/>
      <c r="X187" s="170"/>
      <c r="Y187" s="170"/>
      <c r="AT187" s="31" t="s">
        <v>123</v>
      </c>
      <c r="AU187" s="31" t="s">
        <v>76</v>
      </c>
      <c r="AV187" s="13" t="s">
        <v>76</v>
      </c>
      <c r="AW187" s="13" t="s">
        <v>25</v>
      </c>
      <c r="AX187" s="13" t="s">
        <v>74</v>
      </c>
      <c r="AY187" s="31" t="s">
        <v>115</v>
      </c>
    </row>
    <row r="188" spans="1:65" s="2" customFormat="1" ht="24.2" customHeight="1">
      <c r="A188" s="49"/>
      <c r="B188" s="48"/>
      <c r="C188" s="187" t="s">
        <v>279</v>
      </c>
      <c r="D188" s="187" t="s">
        <v>149</v>
      </c>
      <c r="E188" s="188" t="s">
        <v>280</v>
      </c>
      <c r="F188" s="189" t="s">
        <v>281</v>
      </c>
      <c r="G188" s="190" t="s">
        <v>186</v>
      </c>
      <c r="H188" s="191">
        <v>64</v>
      </c>
      <c r="I188" s="34"/>
      <c r="J188" s="192">
        <f t="shared" ref="J188:J193" si="10">ROUND(I188*H188,2)</f>
        <v>0</v>
      </c>
      <c r="K188" s="193"/>
      <c r="L188" s="194"/>
      <c r="M188" s="195" t="s">
        <v>1</v>
      </c>
      <c r="N188" s="196" t="s">
        <v>33</v>
      </c>
      <c r="O188" s="168">
        <v>0</v>
      </c>
      <c r="P188" s="168">
        <f t="shared" ref="P188:P193" si="11">O188*H188</f>
        <v>0</v>
      </c>
      <c r="Q188" s="168">
        <v>3.3000000000000002E-2</v>
      </c>
      <c r="R188" s="168">
        <f t="shared" ref="R188:R193" si="12">Q188*H188</f>
        <v>2.1120000000000001</v>
      </c>
      <c r="S188" s="168">
        <v>0</v>
      </c>
      <c r="T188" s="169">
        <f t="shared" ref="T188:T193" si="13">S188*H188</f>
        <v>0</v>
      </c>
      <c r="U188" s="49"/>
      <c r="V188" s="49"/>
      <c r="W188" s="49"/>
      <c r="X188" s="49"/>
      <c r="Y188" s="49"/>
      <c r="Z188" s="17"/>
      <c r="AA188" s="17"/>
      <c r="AB188" s="17"/>
      <c r="AC188" s="17"/>
      <c r="AD188" s="17"/>
      <c r="AE188" s="17"/>
      <c r="AR188" s="29" t="s">
        <v>153</v>
      </c>
      <c r="AT188" s="29" t="s">
        <v>149</v>
      </c>
      <c r="AU188" s="29" t="s">
        <v>76</v>
      </c>
      <c r="AY188" s="16" t="s">
        <v>115</v>
      </c>
      <c r="BE188" s="30">
        <f t="shared" ref="BE188:BE193" si="14">IF(N188="základní",J188,0)</f>
        <v>0</v>
      </c>
      <c r="BF188" s="30">
        <f t="shared" ref="BF188:BF193" si="15">IF(N188="snížená",J188,0)</f>
        <v>0</v>
      </c>
      <c r="BG188" s="30">
        <f t="shared" ref="BG188:BG193" si="16">IF(N188="zákl. přenesená",J188,0)</f>
        <v>0</v>
      </c>
      <c r="BH188" s="30">
        <f t="shared" ref="BH188:BH193" si="17">IF(N188="sníž. přenesená",J188,0)</f>
        <v>0</v>
      </c>
      <c r="BI188" s="30">
        <f t="shared" ref="BI188:BI193" si="18">IF(N188="nulová",J188,0)</f>
        <v>0</v>
      </c>
      <c r="BJ188" s="16" t="s">
        <v>74</v>
      </c>
      <c r="BK188" s="30">
        <f t="shared" ref="BK188:BK193" si="19">ROUND(I188*H188,2)</f>
        <v>0</v>
      </c>
      <c r="BL188" s="16" t="s">
        <v>121</v>
      </c>
      <c r="BM188" s="29" t="s">
        <v>282</v>
      </c>
    </row>
    <row r="189" spans="1:65" s="2" customFormat="1" ht="21.75" customHeight="1">
      <c r="A189" s="49"/>
      <c r="B189" s="48"/>
      <c r="C189" s="187" t="s">
        <v>283</v>
      </c>
      <c r="D189" s="187" t="s">
        <v>149</v>
      </c>
      <c r="E189" s="188" t="s">
        <v>284</v>
      </c>
      <c r="F189" s="189" t="s">
        <v>285</v>
      </c>
      <c r="G189" s="190" t="s">
        <v>221</v>
      </c>
      <c r="H189" s="191">
        <v>137</v>
      </c>
      <c r="I189" s="34"/>
      <c r="J189" s="192">
        <f t="shared" si="10"/>
        <v>0</v>
      </c>
      <c r="K189" s="193"/>
      <c r="L189" s="194"/>
      <c r="M189" s="195" t="s">
        <v>1</v>
      </c>
      <c r="N189" s="196" t="s">
        <v>33</v>
      </c>
      <c r="O189" s="168">
        <v>0</v>
      </c>
      <c r="P189" s="168">
        <f t="shared" si="11"/>
        <v>0</v>
      </c>
      <c r="Q189" s="168">
        <v>1.14E-2</v>
      </c>
      <c r="R189" s="168">
        <f t="shared" si="12"/>
        <v>1.5618000000000001</v>
      </c>
      <c r="S189" s="168">
        <v>0</v>
      </c>
      <c r="T189" s="169">
        <f t="shared" si="13"/>
        <v>0</v>
      </c>
      <c r="U189" s="49"/>
      <c r="V189" s="49"/>
      <c r="W189" s="49"/>
      <c r="X189" s="49"/>
      <c r="Y189" s="49"/>
      <c r="Z189" s="17"/>
      <c r="AA189" s="17"/>
      <c r="AB189" s="17"/>
      <c r="AC189" s="17"/>
      <c r="AD189" s="17"/>
      <c r="AE189" s="17"/>
      <c r="AR189" s="29" t="s">
        <v>153</v>
      </c>
      <c r="AT189" s="29" t="s">
        <v>149</v>
      </c>
      <c r="AU189" s="29" t="s">
        <v>76</v>
      </c>
      <c r="AY189" s="16" t="s">
        <v>115</v>
      </c>
      <c r="BE189" s="30">
        <f t="shared" si="14"/>
        <v>0</v>
      </c>
      <c r="BF189" s="30">
        <f t="shared" si="15"/>
        <v>0</v>
      </c>
      <c r="BG189" s="30">
        <f t="shared" si="16"/>
        <v>0</v>
      </c>
      <c r="BH189" s="30">
        <f t="shared" si="17"/>
        <v>0</v>
      </c>
      <c r="BI189" s="30">
        <f t="shared" si="18"/>
        <v>0</v>
      </c>
      <c r="BJ189" s="16" t="s">
        <v>74</v>
      </c>
      <c r="BK189" s="30">
        <f t="shared" si="19"/>
        <v>0</v>
      </c>
      <c r="BL189" s="16" t="s">
        <v>121</v>
      </c>
      <c r="BM189" s="29" t="s">
        <v>286</v>
      </c>
    </row>
    <row r="190" spans="1:65" s="2" customFormat="1" ht="16.5" customHeight="1">
      <c r="A190" s="49"/>
      <c r="B190" s="48"/>
      <c r="C190" s="187" t="s">
        <v>287</v>
      </c>
      <c r="D190" s="187" t="s">
        <v>149</v>
      </c>
      <c r="E190" s="188" t="s">
        <v>288</v>
      </c>
      <c r="F190" s="189" t="s">
        <v>289</v>
      </c>
      <c r="G190" s="190" t="s">
        <v>221</v>
      </c>
      <c r="H190" s="191">
        <v>4</v>
      </c>
      <c r="I190" s="34"/>
      <c r="J190" s="192">
        <f t="shared" si="10"/>
        <v>0</v>
      </c>
      <c r="K190" s="193"/>
      <c r="L190" s="194"/>
      <c r="M190" s="195" t="s">
        <v>1</v>
      </c>
      <c r="N190" s="196" t="s">
        <v>33</v>
      </c>
      <c r="O190" s="168">
        <v>0</v>
      </c>
      <c r="P190" s="168">
        <f t="shared" si="11"/>
        <v>0</v>
      </c>
      <c r="Q190" s="168">
        <v>6.9999999999999999E-4</v>
      </c>
      <c r="R190" s="168">
        <f t="shared" si="12"/>
        <v>2.8E-3</v>
      </c>
      <c r="S190" s="168">
        <v>0</v>
      </c>
      <c r="T190" s="169">
        <f t="shared" si="13"/>
        <v>0</v>
      </c>
      <c r="U190" s="49"/>
      <c r="V190" s="49"/>
      <c r="W190" s="49"/>
      <c r="X190" s="49"/>
      <c r="Y190" s="49"/>
      <c r="Z190" s="17"/>
      <c r="AA190" s="17"/>
      <c r="AB190" s="17"/>
      <c r="AC190" s="17"/>
      <c r="AD190" s="17"/>
      <c r="AE190" s="17"/>
      <c r="AR190" s="29" t="s">
        <v>153</v>
      </c>
      <c r="AT190" s="29" t="s">
        <v>149</v>
      </c>
      <c r="AU190" s="29" t="s">
        <v>76</v>
      </c>
      <c r="AY190" s="16" t="s">
        <v>115</v>
      </c>
      <c r="BE190" s="30">
        <f t="shared" si="14"/>
        <v>0</v>
      </c>
      <c r="BF190" s="30">
        <f t="shared" si="15"/>
        <v>0</v>
      </c>
      <c r="BG190" s="30">
        <f t="shared" si="16"/>
        <v>0</v>
      </c>
      <c r="BH190" s="30">
        <f t="shared" si="17"/>
        <v>0</v>
      </c>
      <c r="BI190" s="30">
        <f t="shared" si="18"/>
        <v>0</v>
      </c>
      <c r="BJ190" s="16" t="s">
        <v>74</v>
      </c>
      <c r="BK190" s="30">
        <f t="shared" si="19"/>
        <v>0</v>
      </c>
      <c r="BL190" s="16" t="s">
        <v>121</v>
      </c>
      <c r="BM190" s="29" t="s">
        <v>290</v>
      </c>
    </row>
    <row r="191" spans="1:65" s="2" customFormat="1" ht="33" customHeight="1">
      <c r="A191" s="49"/>
      <c r="B191" s="48"/>
      <c r="C191" s="159" t="s">
        <v>291</v>
      </c>
      <c r="D191" s="159" t="s">
        <v>117</v>
      </c>
      <c r="E191" s="160" t="s">
        <v>292</v>
      </c>
      <c r="F191" s="161" t="s">
        <v>293</v>
      </c>
      <c r="G191" s="162" t="s">
        <v>221</v>
      </c>
      <c r="H191" s="163">
        <v>3</v>
      </c>
      <c r="I191" s="33"/>
      <c r="J191" s="164">
        <f t="shared" si="10"/>
        <v>0</v>
      </c>
      <c r="K191" s="165"/>
      <c r="L191" s="48"/>
      <c r="M191" s="166" t="s">
        <v>1</v>
      </c>
      <c r="N191" s="167" t="s">
        <v>33</v>
      </c>
      <c r="O191" s="168">
        <v>0.64300000000000002</v>
      </c>
      <c r="P191" s="168">
        <f t="shared" si="11"/>
        <v>1.929</v>
      </c>
      <c r="Q191" s="168">
        <v>0.27205000000000001</v>
      </c>
      <c r="R191" s="168">
        <f t="shared" si="12"/>
        <v>0.81615000000000004</v>
      </c>
      <c r="S191" s="168">
        <v>0</v>
      </c>
      <c r="T191" s="169">
        <f t="shared" si="13"/>
        <v>0</v>
      </c>
      <c r="U191" s="49"/>
      <c r="V191" s="49"/>
      <c r="W191" s="49"/>
      <c r="X191" s="49"/>
      <c r="Y191" s="49"/>
      <c r="Z191" s="17"/>
      <c r="AA191" s="17"/>
      <c r="AB191" s="17"/>
      <c r="AC191" s="17"/>
      <c r="AD191" s="17"/>
      <c r="AE191" s="17"/>
      <c r="AR191" s="29" t="s">
        <v>121</v>
      </c>
      <c r="AT191" s="29" t="s">
        <v>117</v>
      </c>
      <c r="AU191" s="29" t="s">
        <v>76</v>
      </c>
      <c r="AY191" s="16" t="s">
        <v>115</v>
      </c>
      <c r="BE191" s="30">
        <f t="shared" si="14"/>
        <v>0</v>
      </c>
      <c r="BF191" s="30">
        <f t="shared" si="15"/>
        <v>0</v>
      </c>
      <c r="BG191" s="30">
        <f t="shared" si="16"/>
        <v>0</v>
      </c>
      <c r="BH191" s="30">
        <f t="shared" si="17"/>
        <v>0</v>
      </c>
      <c r="BI191" s="30">
        <f t="shared" si="18"/>
        <v>0</v>
      </c>
      <c r="BJ191" s="16" t="s">
        <v>74</v>
      </c>
      <c r="BK191" s="30">
        <f t="shared" si="19"/>
        <v>0</v>
      </c>
      <c r="BL191" s="16" t="s">
        <v>121</v>
      </c>
      <c r="BM191" s="29" t="s">
        <v>294</v>
      </c>
    </row>
    <row r="192" spans="1:65" s="2" customFormat="1" ht="37.9" customHeight="1">
      <c r="A192" s="49"/>
      <c r="B192" s="48"/>
      <c r="C192" s="187" t="s">
        <v>295</v>
      </c>
      <c r="D192" s="187" t="s">
        <v>149</v>
      </c>
      <c r="E192" s="188" t="s">
        <v>296</v>
      </c>
      <c r="F192" s="189" t="s">
        <v>297</v>
      </c>
      <c r="G192" s="190" t="s">
        <v>221</v>
      </c>
      <c r="H192" s="191">
        <v>3</v>
      </c>
      <c r="I192" s="34"/>
      <c r="J192" s="192">
        <f t="shared" si="10"/>
        <v>0</v>
      </c>
      <c r="K192" s="193"/>
      <c r="L192" s="194"/>
      <c r="M192" s="195" t="s">
        <v>1</v>
      </c>
      <c r="N192" s="196" t="s">
        <v>33</v>
      </c>
      <c r="O192" s="168">
        <v>0</v>
      </c>
      <c r="P192" s="168">
        <f t="shared" si="11"/>
        <v>0</v>
      </c>
      <c r="Q192" s="168">
        <v>2.9E-4</v>
      </c>
      <c r="R192" s="168">
        <f t="shared" si="12"/>
        <v>8.7000000000000001E-4</v>
      </c>
      <c r="S192" s="168">
        <v>0</v>
      </c>
      <c r="T192" s="169">
        <f t="shared" si="13"/>
        <v>0</v>
      </c>
      <c r="U192" s="49"/>
      <c r="V192" s="49"/>
      <c r="W192" s="49"/>
      <c r="X192" s="49"/>
      <c r="Y192" s="49"/>
      <c r="Z192" s="17"/>
      <c r="AA192" s="17"/>
      <c r="AB192" s="17"/>
      <c r="AC192" s="17"/>
      <c r="AD192" s="17"/>
      <c r="AE192" s="17"/>
      <c r="AR192" s="29" t="s">
        <v>153</v>
      </c>
      <c r="AT192" s="29" t="s">
        <v>149</v>
      </c>
      <c r="AU192" s="29" t="s">
        <v>76</v>
      </c>
      <c r="AY192" s="16" t="s">
        <v>115</v>
      </c>
      <c r="BE192" s="30">
        <f t="shared" si="14"/>
        <v>0</v>
      </c>
      <c r="BF192" s="30">
        <f t="shared" si="15"/>
        <v>0</v>
      </c>
      <c r="BG192" s="30">
        <f t="shared" si="16"/>
        <v>0</v>
      </c>
      <c r="BH192" s="30">
        <f t="shared" si="17"/>
        <v>0</v>
      </c>
      <c r="BI192" s="30">
        <f t="shared" si="18"/>
        <v>0</v>
      </c>
      <c r="BJ192" s="16" t="s">
        <v>74</v>
      </c>
      <c r="BK192" s="30">
        <f t="shared" si="19"/>
        <v>0</v>
      </c>
      <c r="BL192" s="16" t="s">
        <v>121</v>
      </c>
      <c r="BM192" s="29" t="s">
        <v>298</v>
      </c>
    </row>
    <row r="193" spans="1:65" s="2" customFormat="1" ht="21.75" customHeight="1">
      <c r="A193" s="49"/>
      <c r="B193" s="48"/>
      <c r="C193" s="159" t="s">
        <v>299</v>
      </c>
      <c r="D193" s="159" t="s">
        <v>117</v>
      </c>
      <c r="E193" s="160" t="s">
        <v>300</v>
      </c>
      <c r="F193" s="161" t="s">
        <v>301</v>
      </c>
      <c r="G193" s="162" t="s">
        <v>186</v>
      </c>
      <c r="H193" s="163">
        <v>75.900000000000006</v>
      </c>
      <c r="I193" s="33"/>
      <c r="J193" s="164">
        <f t="shared" si="10"/>
        <v>0</v>
      </c>
      <c r="K193" s="165"/>
      <c r="L193" s="48"/>
      <c r="M193" s="166" t="s">
        <v>1</v>
      </c>
      <c r="N193" s="167" t="s">
        <v>33</v>
      </c>
      <c r="O193" s="168">
        <v>0.12</v>
      </c>
      <c r="P193" s="168">
        <f t="shared" si="11"/>
        <v>9.1080000000000005</v>
      </c>
      <c r="Q193" s="168">
        <v>0</v>
      </c>
      <c r="R193" s="168">
        <f t="shared" si="12"/>
        <v>0</v>
      </c>
      <c r="S193" s="168">
        <v>0.35</v>
      </c>
      <c r="T193" s="169">
        <f t="shared" si="13"/>
        <v>26.565000000000001</v>
      </c>
      <c r="U193" s="49"/>
      <c r="V193" s="49"/>
      <c r="W193" s="49"/>
      <c r="X193" s="49"/>
      <c r="Y193" s="49"/>
      <c r="Z193" s="17"/>
      <c r="AA193" s="17"/>
      <c r="AB193" s="17"/>
      <c r="AC193" s="17"/>
      <c r="AD193" s="17"/>
      <c r="AE193" s="17"/>
      <c r="AR193" s="29" t="s">
        <v>121</v>
      </c>
      <c r="AT193" s="29" t="s">
        <v>117</v>
      </c>
      <c r="AU193" s="29" t="s">
        <v>76</v>
      </c>
      <c r="AY193" s="16" t="s">
        <v>115</v>
      </c>
      <c r="BE193" s="30">
        <f t="shared" si="14"/>
        <v>0</v>
      </c>
      <c r="BF193" s="30">
        <f t="shared" si="15"/>
        <v>0</v>
      </c>
      <c r="BG193" s="30">
        <f t="shared" si="16"/>
        <v>0</v>
      </c>
      <c r="BH193" s="30">
        <f t="shared" si="17"/>
        <v>0</v>
      </c>
      <c r="BI193" s="30">
        <f t="shared" si="18"/>
        <v>0</v>
      </c>
      <c r="BJ193" s="16" t="s">
        <v>74</v>
      </c>
      <c r="BK193" s="30">
        <f t="shared" si="19"/>
        <v>0</v>
      </c>
      <c r="BL193" s="16" t="s">
        <v>121</v>
      </c>
      <c r="BM193" s="29" t="s">
        <v>302</v>
      </c>
    </row>
    <row r="194" spans="1:65" s="13" customFormat="1">
      <c r="A194" s="170"/>
      <c r="B194" s="171"/>
      <c r="C194" s="170"/>
      <c r="D194" s="172" t="s">
        <v>123</v>
      </c>
      <c r="E194" s="173" t="s">
        <v>1</v>
      </c>
      <c r="F194" s="174" t="s">
        <v>303</v>
      </c>
      <c r="G194" s="170"/>
      <c r="H194" s="175">
        <v>41.1</v>
      </c>
      <c r="I194" s="170"/>
      <c r="J194" s="170"/>
      <c r="K194" s="170"/>
      <c r="L194" s="171"/>
      <c r="M194" s="176"/>
      <c r="N194" s="177"/>
      <c r="O194" s="177"/>
      <c r="P194" s="177"/>
      <c r="Q194" s="177"/>
      <c r="R194" s="177"/>
      <c r="S194" s="177"/>
      <c r="T194" s="178"/>
      <c r="U194" s="170"/>
      <c r="V194" s="170"/>
      <c r="W194" s="170"/>
      <c r="X194" s="170"/>
      <c r="Y194" s="170"/>
      <c r="AT194" s="31" t="s">
        <v>123</v>
      </c>
      <c r="AU194" s="31" t="s">
        <v>76</v>
      </c>
      <c r="AV194" s="13" t="s">
        <v>76</v>
      </c>
      <c r="AW194" s="13" t="s">
        <v>25</v>
      </c>
      <c r="AX194" s="13" t="s">
        <v>68</v>
      </c>
      <c r="AY194" s="31" t="s">
        <v>115</v>
      </c>
    </row>
    <row r="195" spans="1:65" s="13" customFormat="1">
      <c r="A195" s="170"/>
      <c r="B195" s="171"/>
      <c r="C195" s="170"/>
      <c r="D195" s="172" t="s">
        <v>123</v>
      </c>
      <c r="E195" s="173" t="s">
        <v>1</v>
      </c>
      <c r="F195" s="174" t="s">
        <v>304</v>
      </c>
      <c r="G195" s="170"/>
      <c r="H195" s="175">
        <v>34.799999999999997</v>
      </c>
      <c r="I195" s="170"/>
      <c r="J195" s="170"/>
      <c r="K195" s="170"/>
      <c r="L195" s="171"/>
      <c r="M195" s="176"/>
      <c r="N195" s="177"/>
      <c r="O195" s="177"/>
      <c r="P195" s="177"/>
      <c r="Q195" s="177"/>
      <c r="R195" s="177"/>
      <c r="S195" s="177"/>
      <c r="T195" s="178"/>
      <c r="U195" s="170"/>
      <c r="V195" s="170"/>
      <c r="W195" s="170"/>
      <c r="X195" s="170"/>
      <c r="Y195" s="170"/>
      <c r="AT195" s="31" t="s">
        <v>123</v>
      </c>
      <c r="AU195" s="31" t="s">
        <v>76</v>
      </c>
      <c r="AV195" s="13" t="s">
        <v>76</v>
      </c>
      <c r="AW195" s="13" t="s">
        <v>25</v>
      </c>
      <c r="AX195" s="13" t="s">
        <v>68</v>
      </c>
      <c r="AY195" s="31" t="s">
        <v>115</v>
      </c>
    </row>
    <row r="196" spans="1:65" s="14" customFormat="1">
      <c r="A196" s="179"/>
      <c r="B196" s="180"/>
      <c r="C196" s="179"/>
      <c r="D196" s="172" t="s">
        <v>123</v>
      </c>
      <c r="E196" s="181" t="s">
        <v>1</v>
      </c>
      <c r="F196" s="182" t="s">
        <v>126</v>
      </c>
      <c r="G196" s="179"/>
      <c r="H196" s="183">
        <v>75.900000000000006</v>
      </c>
      <c r="I196" s="179"/>
      <c r="J196" s="179"/>
      <c r="K196" s="179"/>
      <c r="L196" s="180"/>
      <c r="M196" s="184"/>
      <c r="N196" s="185"/>
      <c r="O196" s="185"/>
      <c r="P196" s="185"/>
      <c r="Q196" s="185"/>
      <c r="R196" s="185"/>
      <c r="S196" s="185"/>
      <c r="T196" s="186"/>
      <c r="U196" s="179"/>
      <c r="V196" s="179"/>
      <c r="W196" s="179"/>
      <c r="X196" s="179"/>
      <c r="Y196" s="179"/>
      <c r="AT196" s="32" t="s">
        <v>123</v>
      </c>
      <c r="AU196" s="32" t="s">
        <v>76</v>
      </c>
      <c r="AV196" s="14" t="s">
        <v>121</v>
      </c>
      <c r="AW196" s="14" t="s">
        <v>25</v>
      </c>
      <c r="AX196" s="14" t="s">
        <v>74</v>
      </c>
      <c r="AY196" s="32" t="s">
        <v>115</v>
      </c>
    </row>
    <row r="197" spans="1:65" s="12" customFormat="1" ht="22.9" customHeight="1">
      <c r="A197" s="148"/>
      <c r="B197" s="149"/>
      <c r="C197" s="148"/>
      <c r="D197" s="150" t="s">
        <v>67</v>
      </c>
      <c r="E197" s="157" t="s">
        <v>305</v>
      </c>
      <c r="F197" s="157" t="s">
        <v>306</v>
      </c>
      <c r="G197" s="148"/>
      <c r="H197" s="148"/>
      <c r="I197" s="148"/>
      <c r="J197" s="158">
        <f>BK197</f>
        <v>0</v>
      </c>
      <c r="K197" s="148"/>
      <c r="L197" s="149"/>
      <c r="M197" s="153"/>
      <c r="N197" s="154"/>
      <c r="O197" s="154"/>
      <c r="P197" s="155">
        <f>SUM(P198:P203)</f>
        <v>170.76227599999999</v>
      </c>
      <c r="Q197" s="154"/>
      <c r="R197" s="155">
        <f>SUM(R198:R203)</f>
        <v>0</v>
      </c>
      <c r="S197" s="154"/>
      <c r="T197" s="156">
        <f>SUM(T198:T203)</f>
        <v>0</v>
      </c>
      <c r="U197" s="148"/>
      <c r="V197" s="148"/>
      <c r="W197" s="148"/>
      <c r="X197" s="148"/>
      <c r="Y197" s="148"/>
      <c r="AR197" s="26" t="s">
        <v>74</v>
      </c>
      <c r="AT197" s="27" t="s">
        <v>67</v>
      </c>
      <c r="AU197" s="27" t="s">
        <v>74</v>
      </c>
      <c r="AY197" s="26" t="s">
        <v>115</v>
      </c>
      <c r="BK197" s="28">
        <f>SUM(BK198:BK203)</f>
        <v>0</v>
      </c>
    </row>
    <row r="198" spans="1:65" s="2" customFormat="1" ht="24.2" customHeight="1">
      <c r="A198" s="49"/>
      <c r="B198" s="48"/>
      <c r="C198" s="159" t="s">
        <v>307</v>
      </c>
      <c r="D198" s="159" t="s">
        <v>117</v>
      </c>
      <c r="E198" s="160" t="s">
        <v>308</v>
      </c>
      <c r="F198" s="161" t="s">
        <v>309</v>
      </c>
      <c r="G198" s="162" t="s">
        <v>152</v>
      </c>
      <c r="H198" s="163">
        <v>228.27799999999999</v>
      </c>
      <c r="I198" s="33"/>
      <c r="J198" s="164">
        <f>ROUND(I198*H198,2)</f>
        <v>0</v>
      </c>
      <c r="K198" s="165"/>
      <c r="L198" s="48"/>
      <c r="M198" s="166" t="s">
        <v>1</v>
      </c>
      <c r="N198" s="167" t="s">
        <v>33</v>
      </c>
      <c r="O198" s="168">
        <v>0.55300000000000005</v>
      </c>
      <c r="P198" s="168">
        <f>O198*H198</f>
        <v>126.237734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49"/>
      <c r="V198" s="49"/>
      <c r="W198" s="49"/>
      <c r="X198" s="49"/>
      <c r="Y198" s="49"/>
      <c r="Z198" s="17"/>
      <c r="AA198" s="17"/>
      <c r="AB198" s="17"/>
      <c r="AC198" s="17"/>
      <c r="AD198" s="17"/>
      <c r="AE198" s="17"/>
      <c r="AR198" s="29" t="s">
        <v>121</v>
      </c>
      <c r="AT198" s="29" t="s">
        <v>117</v>
      </c>
      <c r="AU198" s="29" t="s">
        <v>76</v>
      </c>
      <c r="AY198" s="16" t="s">
        <v>115</v>
      </c>
      <c r="BE198" s="30">
        <f>IF(N198="základní",J198,0)</f>
        <v>0</v>
      </c>
      <c r="BF198" s="30">
        <f>IF(N198="snížená",J198,0)</f>
        <v>0</v>
      </c>
      <c r="BG198" s="30">
        <f>IF(N198="zákl. přenesená",J198,0)</f>
        <v>0</v>
      </c>
      <c r="BH198" s="30">
        <f>IF(N198="sníž. přenesená",J198,0)</f>
        <v>0</v>
      </c>
      <c r="BI198" s="30">
        <f>IF(N198="nulová",J198,0)</f>
        <v>0</v>
      </c>
      <c r="BJ198" s="16" t="s">
        <v>74</v>
      </c>
      <c r="BK198" s="30">
        <f>ROUND(I198*H198,2)</f>
        <v>0</v>
      </c>
      <c r="BL198" s="16" t="s">
        <v>121</v>
      </c>
      <c r="BM198" s="29" t="s">
        <v>310</v>
      </c>
    </row>
    <row r="199" spans="1:65" s="2" customFormat="1" ht="21.75" customHeight="1">
      <c r="A199" s="49"/>
      <c r="B199" s="48"/>
      <c r="C199" s="159" t="s">
        <v>311</v>
      </c>
      <c r="D199" s="159" t="s">
        <v>117</v>
      </c>
      <c r="E199" s="160" t="s">
        <v>312</v>
      </c>
      <c r="F199" s="161" t="s">
        <v>313</v>
      </c>
      <c r="G199" s="162" t="s">
        <v>152</v>
      </c>
      <c r="H199" s="163">
        <v>228.27799999999999</v>
      </c>
      <c r="I199" s="33"/>
      <c r="J199" s="164">
        <f>ROUND(I199*H199,2)</f>
        <v>0</v>
      </c>
      <c r="K199" s="165"/>
      <c r="L199" s="48"/>
      <c r="M199" s="166" t="s">
        <v>1</v>
      </c>
      <c r="N199" s="167" t="s">
        <v>33</v>
      </c>
      <c r="O199" s="168">
        <v>0.03</v>
      </c>
      <c r="P199" s="168">
        <f>O199*H199</f>
        <v>6.8483399999999994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49"/>
      <c r="V199" s="49"/>
      <c r="W199" s="49"/>
      <c r="X199" s="49"/>
      <c r="Y199" s="49"/>
      <c r="Z199" s="17"/>
      <c r="AA199" s="17"/>
      <c r="AB199" s="17"/>
      <c r="AC199" s="17"/>
      <c r="AD199" s="17"/>
      <c r="AE199" s="17"/>
      <c r="AR199" s="29" t="s">
        <v>121</v>
      </c>
      <c r="AT199" s="29" t="s">
        <v>117</v>
      </c>
      <c r="AU199" s="29" t="s">
        <v>76</v>
      </c>
      <c r="AY199" s="16" t="s">
        <v>115</v>
      </c>
      <c r="BE199" s="30">
        <f>IF(N199="základní",J199,0)</f>
        <v>0</v>
      </c>
      <c r="BF199" s="30">
        <f>IF(N199="snížená",J199,0)</f>
        <v>0</v>
      </c>
      <c r="BG199" s="30">
        <f>IF(N199="zákl. přenesená",J199,0)</f>
        <v>0</v>
      </c>
      <c r="BH199" s="30">
        <f>IF(N199="sníž. přenesená",J199,0)</f>
        <v>0</v>
      </c>
      <c r="BI199" s="30">
        <f>IF(N199="nulová",J199,0)</f>
        <v>0</v>
      </c>
      <c r="BJ199" s="16" t="s">
        <v>74</v>
      </c>
      <c r="BK199" s="30">
        <f>ROUND(I199*H199,2)</f>
        <v>0</v>
      </c>
      <c r="BL199" s="16" t="s">
        <v>121</v>
      </c>
      <c r="BM199" s="29" t="s">
        <v>314</v>
      </c>
    </row>
    <row r="200" spans="1:65" s="2" customFormat="1" ht="24.2" customHeight="1">
      <c r="A200" s="49"/>
      <c r="B200" s="48"/>
      <c r="C200" s="159" t="s">
        <v>315</v>
      </c>
      <c r="D200" s="159" t="s">
        <v>117</v>
      </c>
      <c r="E200" s="160" t="s">
        <v>316</v>
      </c>
      <c r="F200" s="161" t="s">
        <v>317</v>
      </c>
      <c r="G200" s="162" t="s">
        <v>152</v>
      </c>
      <c r="H200" s="163">
        <v>690</v>
      </c>
      <c r="I200" s="33"/>
      <c r="J200" s="164">
        <f>ROUND(I200*H200,2)</f>
        <v>0</v>
      </c>
      <c r="K200" s="165"/>
      <c r="L200" s="48"/>
      <c r="M200" s="166" t="s">
        <v>1</v>
      </c>
      <c r="N200" s="167" t="s">
        <v>33</v>
      </c>
      <c r="O200" s="168">
        <v>2E-3</v>
      </c>
      <c r="P200" s="168">
        <f>O200*H200</f>
        <v>1.3800000000000001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49"/>
      <c r="V200" s="49"/>
      <c r="W200" s="49"/>
      <c r="X200" s="49"/>
      <c r="Y200" s="49"/>
      <c r="Z200" s="17"/>
      <c r="AA200" s="17"/>
      <c r="AB200" s="17"/>
      <c r="AC200" s="17"/>
      <c r="AD200" s="17"/>
      <c r="AE200" s="17"/>
      <c r="AR200" s="29" t="s">
        <v>121</v>
      </c>
      <c r="AT200" s="29" t="s">
        <v>117</v>
      </c>
      <c r="AU200" s="29" t="s">
        <v>76</v>
      </c>
      <c r="AY200" s="16" t="s">
        <v>115</v>
      </c>
      <c r="BE200" s="30">
        <f>IF(N200="základní",J200,0)</f>
        <v>0</v>
      </c>
      <c r="BF200" s="30">
        <f>IF(N200="snížená",J200,0)</f>
        <v>0</v>
      </c>
      <c r="BG200" s="30">
        <f>IF(N200="zákl. přenesená",J200,0)</f>
        <v>0</v>
      </c>
      <c r="BH200" s="30">
        <f>IF(N200="sníž. přenesená",J200,0)</f>
        <v>0</v>
      </c>
      <c r="BI200" s="30">
        <f>IF(N200="nulová",J200,0)</f>
        <v>0</v>
      </c>
      <c r="BJ200" s="16" t="s">
        <v>74</v>
      </c>
      <c r="BK200" s="30">
        <f>ROUND(I200*H200,2)</f>
        <v>0</v>
      </c>
      <c r="BL200" s="16" t="s">
        <v>121</v>
      </c>
      <c r="BM200" s="29" t="s">
        <v>318</v>
      </c>
    </row>
    <row r="201" spans="1:65" s="13" customFormat="1">
      <c r="A201" s="170"/>
      <c r="B201" s="171"/>
      <c r="C201" s="170"/>
      <c r="D201" s="172" t="s">
        <v>123</v>
      </c>
      <c r="E201" s="173" t="s">
        <v>1</v>
      </c>
      <c r="F201" s="174" t="s">
        <v>319</v>
      </c>
      <c r="G201" s="170"/>
      <c r="H201" s="175">
        <v>690</v>
      </c>
      <c r="I201" s="170"/>
      <c r="J201" s="170"/>
      <c r="K201" s="170"/>
      <c r="L201" s="171"/>
      <c r="M201" s="176"/>
      <c r="N201" s="177"/>
      <c r="O201" s="177"/>
      <c r="P201" s="177"/>
      <c r="Q201" s="177"/>
      <c r="R201" s="177"/>
      <c r="S201" s="177"/>
      <c r="T201" s="178"/>
      <c r="U201" s="170"/>
      <c r="V201" s="170"/>
      <c r="W201" s="170"/>
      <c r="X201" s="170"/>
      <c r="Y201" s="170"/>
      <c r="AT201" s="31" t="s">
        <v>123</v>
      </c>
      <c r="AU201" s="31" t="s">
        <v>76</v>
      </c>
      <c r="AV201" s="13" t="s">
        <v>76</v>
      </c>
      <c r="AW201" s="13" t="s">
        <v>25</v>
      </c>
      <c r="AX201" s="13" t="s">
        <v>74</v>
      </c>
      <c r="AY201" s="31" t="s">
        <v>115</v>
      </c>
    </row>
    <row r="202" spans="1:65" s="2" customFormat="1" ht="24.2" customHeight="1">
      <c r="A202" s="49"/>
      <c r="B202" s="48"/>
      <c r="C202" s="159" t="s">
        <v>320</v>
      </c>
      <c r="D202" s="159" t="s">
        <v>117</v>
      </c>
      <c r="E202" s="160" t="s">
        <v>321</v>
      </c>
      <c r="F202" s="161" t="s">
        <v>322</v>
      </c>
      <c r="G202" s="162" t="s">
        <v>152</v>
      </c>
      <c r="H202" s="163">
        <v>228.27799999999999</v>
      </c>
      <c r="I202" s="33"/>
      <c r="J202" s="164">
        <f>ROUND(I202*H202,2)</f>
        <v>0</v>
      </c>
      <c r="K202" s="165"/>
      <c r="L202" s="48"/>
      <c r="M202" s="166" t="s">
        <v>1</v>
      </c>
      <c r="N202" s="167" t="s">
        <v>33</v>
      </c>
      <c r="O202" s="168">
        <v>0.159</v>
      </c>
      <c r="P202" s="168">
        <f>O202*H202</f>
        <v>36.296202000000001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49"/>
      <c r="V202" s="49"/>
      <c r="W202" s="49"/>
      <c r="X202" s="49"/>
      <c r="Y202" s="49"/>
      <c r="Z202" s="17"/>
      <c r="AA202" s="17"/>
      <c r="AB202" s="17"/>
      <c r="AC202" s="17"/>
      <c r="AD202" s="17"/>
      <c r="AE202" s="17"/>
      <c r="AR202" s="29" t="s">
        <v>121</v>
      </c>
      <c r="AT202" s="29" t="s">
        <v>117</v>
      </c>
      <c r="AU202" s="29" t="s">
        <v>76</v>
      </c>
      <c r="AY202" s="16" t="s">
        <v>115</v>
      </c>
      <c r="BE202" s="30">
        <f>IF(N202="základní",J202,0)</f>
        <v>0</v>
      </c>
      <c r="BF202" s="30">
        <f>IF(N202="snížená",J202,0)</f>
        <v>0</v>
      </c>
      <c r="BG202" s="30">
        <f>IF(N202="zákl. přenesená",J202,0)</f>
        <v>0</v>
      </c>
      <c r="BH202" s="30">
        <f>IF(N202="sníž. přenesená",J202,0)</f>
        <v>0</v>
      </c>
      <c r="BI202" s="30">
        <f>IF(N202="nulová",J202,0)</f>
        <v>0</v>
      </c>
      <c r="BJ202" s="16" t="s">
        <v>74</v>
      </c>
      <c r="BK202" s="30">
        <f>ROUND(I202*H202,2)</f>
        <v>0</v>
      </c>
      <c r="BL202" s="16" t="s">
        <v>121</v>
      </c>
      <c r="BM202" s="29" t="s">
        <v>323</v>
      </c>
    </row>
    <row r="203" spans="1:65" s="2" customFormat="1" ht="16.5" customHeight="1">
      <c r="A203" s="49"/>
      <c r="B203" s="48"/>
      <c r="C203" s="159" t="s">
        <v>324</v>
      </c>
      <c r="D203" s="159" t="s">
        <v>117</v>
      </c>
      <c r="E203" s="160" t="s">
        <v>325</v>
      </c>
      <c r="F203" s="161" t="s">
        <v>326</v>
      </c>
      <c r="G203" s="162" t="s">
        <v>152</v>
      </c>
      <c r="H203" s="163">
        <v>228.27799999999999</v>
      </c>
      <c r="I203" s="33"/>
      <c r="J203" s="164">
        <f>ROUND(I203*H203,2)</f>
        <v>0</v>
      </c>
      <c r="K203" s="165"/>
      <c r="L203" s="48"/>
      <c r="M203" s="166" t="s">
        <v>1</v>
      </c>
      <c r="N203" s="167" t="s">
        <v>33</v>
      </c>
      <c r="O203" s="168">
        <v>0</v>
      </c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49"/>
      <c r="V203" s="49"/>
      <c r="W203" s="49"/>
      <c r="X203" s="49"/>
      <c r="Y203" s="49"/>
      <c r="Z203" s="17"/>
      <c r="AA203" s="17"/>
      <c r="AB203" s="17"/>
      <c r="AC203" s="17"/>
      <c r="AD203" s="17"/>
      <c r="AE203" s="17"/>
      <c r="AR203" s="29" t="s">
        <v>121</v>
      </c>
      <c r="AT203" s="29" t="s">
        <v>117</v>
      </c>
      <c r="AU203" s="29" t="s">
        <v>76</v>
      </c>
      <c r="AY203" s="16" t="s">
        <v>115</v>
      </c>
      <c r="BE203" s="30">
        <f>IF(N203="základní",J203,0)</f>
        <v>0</v>
      </c>
      <c r="BF203" s="30">
        <f>IF(N203="snížená",J203,0)</f>
        <v>0</v>
      </c>
      <c r="BG203" s="30">
        <f>IF(N203="zákl. přenesená",J203,0)</f>
        <v>0</v>
      </c>
      <c r="BH203" s="30">
        <f>IF(N203="sníž. přenesená",J203,0)</f>
        <v>0</v>
      </c>
      <c r="BI203" s="30">
        <f>IF(N203="nulová",J203,0)</f>
        <v>0</v>
      </c>
      <c r="BJ203" s="16" t="s">
        <v>74</v>
      </c>
      <c r="BK203" s="30">
        <f>ROUND(I203*H203,2)</f>
        <v>0</v>
      </c>
      <c r="BL203" s="16" t="s">
        <v>121</v>
      </c>
      <c r="BM203" s="29" t="s">
        <v>327</v>
      </c>
    </row>
    <row r="204" spans="1:65" s="12" customFormat="1" ht="22.9" customHeight="1">
      <c r="A204" s="148"/>
      <c r="B204" s="149"/>
      <c r="C204" s="148"/>
      <c r="D204" s="150" t="s">
        <v>67</v>
      </c>
      <c r="E204" s="157" t="s">
        <v>328</v>
      </c>
      <c r="F204" s="157" t="s">
        <v>329</v>
      </c>
      <c r="G204" s="148"/>
      <c r="H204" s="148"/>
      <c r="I204" s="148"/>
      <c r="J204" s="158">
        <f>BK204</f>
        <v>0</v>
      </c>
      <c r="K204" s="148"/>
      <c r="L204" s="149"/>
      <c r="M204" s="153"/>
      <c r="N204" s="154"/>
      <c r="O204" s="154"/>
      <c r="P204" s="155">
        <f>P205</f>
        <v>196.92974999999996</v>
      </c>
      <c r="Q204" s="154"/>
      <c r="R204" s="155">
        <f>R205</f>
        <v>0</v>
      </c>
      <c r="S204" s="154"/>
      <c r="T204" s="156">
        <f>T205</f>
        <v>0</v>
      </c>
      <c r="U204" s="148"/>
      <c r="V204" s="148"/>
      <c r="W204" s="148"/>
      <c r="X204" s="148"/>
      <c r="Y204" s="148"/>
      <c r="AR204" s="26" t="s">
        <v>74</v>
      </c>
      <c r="AT204" s="27" t="s">
        <v>67</v>
      </c>
      <c r="AU204" s="27" t="s">
        <v>74</v>
      </c>
      <c r="AY204" s="26" t="s">
        <v>115</v>
      </c>
      <c r="BK204" s="28">
        <f>BK205</f>
        <v>0</v>
      </c>
    </row>
    <row r="205" spans="1:65" s="2" customFormat="1" ht="33" customHeight="1">
      <c r="A205" s="49"/>
      <c r="B205" s="48"/>
      <c r="C205" s="159" t="s">
        <v>330</v>
      </c>
      <c r="D205" s="159" t="s">
        <v>117</v>
      </c>
      <c r="E205" s="160" t="s">
        <v>331</v>
      </c>
      <c r="F205" s="161" t="s">
        <v>332</v>
      </c>
      <c r="G205" s="162" t="s">
        <v>152</v>
      </c>
      <c r="H205" s="163">
        <v>195.95</v>
      </c>
      <c r="I205" s="33"/>
      <c r="J205" s="164">
        <f>ROUND(I205*H205,2)</f>
        <v>0</v>
      </c>
      <c r="K205" s="165"/>
      <c r="L205" s="48"/>
      <c r="M205" s="166" t="s">
        <v>1</v>
      </c>
      <c r="N205" s="167" t="s">
        <v>33</v>
      </c>
      <c r="O205" s="168">
        <v>1.0049999999999999</v>
      </c>
      <c r="P205" s="168">
        <f>O205*H205</f>
        <v>196.92974999999996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49"/>
      <c r="V205" s="49"/>
      <c r="W205" s="49"/>
      <c r="X205" s="49"/>
      <c r="Y205" s="49"/>
      <c r="Z205" s="17"/>
      <c r="AA205" s="17"/>
      <c r="AB205" s="17"/>
      <c r="AC205" s="17"/>
      <c r="AD205" s="17"/>
      <c r="AE205" s="17"/>
      <c r="AR205" s="29" t="s">
        <v>121</v>
      </c>
      <c r="AT205" s="29" t="s">
        <v>117</v>
      </c>
      <c r="AU205" s="29" t="s">
        <v>76</v>
      </c>
      <c r="AY205" s="16" t="s">
        <v>115</v>
      </c>
      <c r="BE205" s="30">
        <f>IF(N205="základní",J205,0)</f>
        <v>0</v>
      </c>
      <c r="BF205" s="30">
        <f>IF(N205="snížená",J205,0)</f>
        <v>0</v>
      </c>
      <c r="BG205" s="30">
        <f>IF(N205="zákl. přenesená",J205,0)</f>
        <v>0</v>
      </c>
      <c r="BH205" s="30">
        <f>IF(N205="sníž. přenesená",J205,0)</f>
        <v>0</v>
      </c>
      <c r="BI205" s="30">
        <f>IF(N205="nulová",J205,0)</f>
        <v>0</v>
      </c>
      <c r="BJ205" s="16" t="s">
        <v>74</v>
      </c>
      <c r="BK205" s="30">
        <f>ROUND(I205*H205,2)</f>
        <v>0</v>
      </c>
      <c r="BL205" s="16" t="s">
        <v>121</v>
      </c>
      <c r="BM205" s="29" t="s">
        <v>333</v>
      </c>
    </row>
    <row r="206" spans="1:65" s="12" customFormat="1" ht="25.9" customHeight="1">
      <c r="A206" s="148"/>
      <c r="B206" s="149"/>
      <c r="C206" s="148"/>
      <c r="D206" s="150" t="s">
        <v>67</v>
      </c>
      <c r="E206" s="151" t="s">
        <v>334</v>
      </c>
      <c r="F206" s="151" t="s">
        <v>335</v>
      </c>
      <c r="G206" s="148"/>
      <c r="H206" s="148"/>
      <c r="I206" s="148"/>
      <c r="J206" s="152">
        <f>BK206</f>
        <v>0</v>
      </c>
      <c r="K206" s="148"/>
      <c r="L206" s="149"/>
      <c r="M206" s="153"/>
      <c r="N206" s="154"/>
      <c r="O206" s="154"/>
      <c r="P206" s="155">
        <f>P207+P209+P212</f>
        <v>297.93627800000002</v>
      </c>
      <c r="Q206" s="154"/>
      <c r="R206" s="155">
        <f>R207+R209+R212</f>
        <v>19.104904959999999</v>
      </c>
      <c r="S206" s="154"/>
      <c r="T206" s="156">
        <f>T207+T209+T212</f>
        <v>0.34291199999999999</v>
      </c>
      <c r="U206" s="148"/>
      <c r="V206" s="148"/>
      <c r="W206" s="148"/>
      <c r="X206" s="148"/>
      <c r="Y206" s="148"/>
      <c r="AR206" s="26" t="s">
        <v>76</v>
      </c>
      <c r="AT206" s="27" t="s">
        <v>67</v>
      </c>
      <c r="AU206" s="27" t="s">
        <v>68</v>
      </c>
      <c r="AY206" s="26" t="s">
        <v>115</v>
      </c>
      <c r="BK206" s="28">
        <f>BK207+BK209+BK212</f>
        <v>0</v>
      </c>
    </row>
    <row r="207" spans="1:65" s="12" customFormat="1" ht="22.9" customHeight="1">
      <c r="A207" s="148"/>
      <c r="B207" s="149"/>
      <c r="C207" s="148"/>
      <c r="D207" s="150" t="s">
        <v>67</v>
      </c>
      <c r="E207" s="157" t="s">
        <v>336</v>
      </c>
      <c r="F207" s="157" t="s">
        <v>337</v>
      </c>
      <c r="G207" s="148"/>
      <c r="H207" s="148"/>
      <c r="I207" s="148"/>
      <c r="J207" s="158">
        <f>BK207</f>
        <v>0</v>
      </c>
      <c r="K207" s="148"/>
      <c r="L207" s="149"/>
      <c r="M207" s="153"/>
      <c r="N207" s="154"/>
      <c r="O207" s="154"/>
      <c r="P207" s="155">
        <f>P208</f>
        <v>4.8239999999999998</v>
      </c>
      <c r="Q207" s="154"/>
      <c r="R207" s="155">
        <f>R208</f>
        <v>0.18540000000000001</v>
      </c>
      <c r="S207" s="154"/>
      <c r="T207" s="156">
        <f>T208</f>
        <v>0</v>
      </c>
      <c r="U207" s="148"/>
      <c r="V207" s="148"/>
      <c r="W207" s="148"/>
      <c r="X207" s="148"/>
      <c r="Y207" s="148"/>
      <c r="AR207" s="26" t="s">
        <v>76</v>
      </c>
      <c r="AT207" s="27" t="s">
        <v>67</v>
      </c>
      <c r="AU207" s="27" t="s">
        <v>74</v>
      </c>
      <c r="AY207" s="26" t="s">
        <v>115</v>
      </c>
      <c r="BK207" s="28">
        <f>BK208</f>
        <v>0</v>
      </c>
    </row>
    <row r="208" spans="1:65" s="2" customFormat="1" ht="16.5" customHeight="1">
      <c r="A208" s="49"/>
      <c r="B208" s="48"/>
      <c r="C208" s="159" t="s">
        <v>338</v>
      </c>
      <c r="D208" s="159" t="s">
        <v>117</v>
      </c>
      <c r="E208" s="160" t="s">
        <v>339</v>
      </c>
      <c r="F208" s="161" t="s">
        <v>340</v>
      </c>
      <c r="G208" s="162" t="s">
        <v>221</v>
      </c>
      <c r="H208" s="163">
        <v>6</v>
      </c>
      <c r="I208" s="33"/>
      <c r="J208" s="164">
        <f>ROUND(I208*H208,2)</f>
        <v>0</v>
      </c>
      <c r="K208" s="165"/>
      <c r="L208" s="48"/>
      <c r="M208" s="166" t="s">
        <v>1</v>
      </c>
      <c r="N208" s="167" t="s">
        <v>33</v>
      </c>
      <c r="O208" s="168">
        <v>0.80400000000000005</v>
      </c>
      <c r="P208" s="168">
        <f>O208*H208</f>
        <v>4.8239999999999998</v>
      </c>
      <c r="Q208" s="168">
        <v>3.09E-2</v>
      </c>
      <c r="R208" s="168">
        <f>Q208*H208</f>
        <v>0.18540000000000001</v>
      </c>
      <c r="S208" s="168">
        <v>0</v>
      </c>
      <c r="T208" s="169">
        <f>S208*H208</f>
        <v>0</v>
      </c>
      <c r="U208" s="49"/>
      <c r="V208" s="49"/>
      <c r="W208" s="49"/>
      <c r="X208" s="49"/>
      <c r="Y208" s="49"/>
      <c r="Z208" s="17"/>
      <c r="AA208" s="17"/>
      <c r="AB208" s="17"/>
      <c r="AC208" s="17"/>
      <c r="AD208" s="17"/>
      <c r="AE208" s="17"/>
      <c r="AR208" s="29" t="s">
        <v>192</v>
      </c>
      <c r="AT208" s="29" t="s">
        <v>117</v>
      </c>
      <c r="AU208" s="29" t="s">
        <v>76</v>
      </c>
      <c r="AY208" s="16" t="s">
        <v>115</v>
      </c>
      <c r="BE208" s="30">
        <f>IF(N208="základní",J208,0)</f>
        <v>0</v>
      </c>
      <c r="BF208" s="30">
        <f>IF(N208="snížená",J208,0)</f>
        <v>0</v>
      </c>
      <c r="BG208" s="30">
        <f>IF(N208="zákl. přenesená",J208,0)</f>
        <v>0</v>
      </c>
      <c r="BH208" s="30">
        <f>IF(N208="sníž. přenesená",J208,0)</f>
        <v>0</v>
      </c>
      <c r="BI208" s="30">
        <f>IF(N208="nulová",J208,0)</f>
        <v>0</v>
      </c>
      <c r="BJ208" s="16" t="s">
        <v>74</v>
      </c>
      <c r="BK208" s="30">
        <f>ROUND(I208*H208,2)</f>
        <v>0</v>
      </c>
      <c r="BL208" s="16" t="s">
        <v>192</v>
      </c>
      <c r="BM208" s="29" t="s">
        <v>341</v>
      </c>
    </row>
    <row r="209" spans="1:65" s="12" customFormat="1" ht="22.9" customHeight="1">
      <c r="A209" s="148"/>
      <c r="B209" s="149"/>
      <c r="C209" s="148"/>
      <c r="D209" s="150" t="s">
        <v>67</v>
      </c>
      <c r="E209" s="157" t="s">
        <v>342</v>
      </c>
      <c r="F209" s="157" t="s">
        <v>343</v>
      </c>
      <c r="G209" s="148"/>
      <c r="H209" s="148"/>
      <c r="I209" s="148"/>
      <c r="J209" s="158">
        <f>BK209</f>
        <v>0</v>
      </c>
      <c r="K209" s="148"/>
      <c r="L209" s="149"/>
      <c r="M209" s="153"/>
      <c r="N209" s="154"/>
      <c r="O209" s="154"/>
      <c r="P209" s="155">
        <f>SUM(P210:P211)</f>
        <v>0.98799999999999999</v>
      </c>
      <c r="Q209" s="154"/>
      <c r="R209" s="155">
        <f>SUM(R210:R211)</f>
        <v>1.2E-2</v>
      </c>
      <c r="S209" s="154"/>
      <c r="T209" s="156">
        <f>SUM(T210:T211)</f>
        <v>0</v>
      </c>
      <c r="U209" s="148"/>
      <c r="V209" s="148"/>
      <c r="W209" s="148"/>
      <c r="X209" s="148"/>
      <c r="Y209" s="148"/>
      <c r="AR209" s="26" t="s">
        <v>76</v>
      </c>
      <c r="AT209" s="27" t="s">
        <v>67</v>
      </c>
      <c r="AU209" s="27" t="s">
        <v>74</v>
      </c>
      <c r="AY209" s="26" t="s">
        <v>115</v>
      </c>
      <c r="BK209" s="28">
        <f>SUM(BK210:BK211)</f>
        <v>0</v>
      </c>
    </row>
    <row r="210" spans="1:65" s="2" customFormat="1" ht="16.5" customHeight="1">
      <c r="A210" s="49"/>
      <c r="B210" s="48"/>
      <c r="C210" s="159" t="s">
        <v>344</v>
      </c>
      <c r="D210" s="159" t="s">
        <v>117</v>
      </c>
      <c r="E210" s="160" t="s">
        <v>345</v>
      </c>
      <c r="F210" s="161" t="s">
        <v>346</v>
      </c>
      <c r="G210" s="162" t="s">
        <v>186</v>
      </c>
      <c r="H210" s="163">
        <v>4</v>
      </c>
      <c r="I210" s="33"/>
      <c r="J210" s="164">
        <f>ROUND(I210*H210,2)</f>
        <v>0</v>
      </c>
      <c r="K210" s="165"/>
      <c r="L210" s="48"/>
      <c r="M210" s="166" t="s">
        <v>1</v>
      </c>
      <c r="N210" s="167" t="s">
        <v>33</v>
      </c>
      <c r="O210" s="168">
        <v>0.247</v>
      </c>
      <c r="P210" s="168">
        <f>O210*H210</f>
        <v>0.98799999999999999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49"/>
      <c r="V210" s="49"/>
      <c r="W210" s="49"/>
      <c r="X210" s="49"/>
      <c r="Y210" s="49"/>
      <c r="Z210" s="17"/>
      <c r="AA210" s="17"/>
      <c r="AB210" s="17"/>
      <c r="AC210" s="17"/>
      <c r="AD210" s="17"/>
      <c r="AE210" s="17"/>
      <c r="AR210" s="29" t="s">
        <v>192</v>
      </c>
      <c r="AT210" s="29" t="s">
        <v>117</v>
      </c>
      <c r="AU210" s="29" t="s">
        <v>76</v>
      </c>
      <c r="AY210" s="16" t="s">
        <v>115</v>
      </c>
      <c r="BE210" s="30">
        <f>IF(N210="základní",J210,0)</f>
        <v>0</v>
      </c>
      <c r="BF210" s="30">
        <f>IF(N210="snížená",J210,0)</f>
        <v>0</v>
      </c>
      <c r="BG210" s="30">
        <f>IF(N210="zákl. přenesená",J210,0)</f>
        <v>0</v>
      </c>
      <c r="BH210" s="30">
        <f>IF(N210="sníž. přenesená",J210,0)</f>
        <v>0</v>
      </c>
      <c r="BI210" s="30">
        <f>IF(N210="nulová",J210,0)</f>
        <v>0</v>
      </c>
      <c r="BJ210" s="16" t="s">
        <v>74</v>
      </c>
      <c r="BK210" s="30">
        <f>ROUND(I210*H210,2)</f>
        <v>0</v>
      </c>
      <c r="BL210" s="16" t="s">
        <v>192</v>
      </c>
      <c r="BM210" s="29" t="s">
        <v>347</v>
      </c>
    </row>
    <row r="211" spans="1:65" s="2" customFormat="1" ht="16.5" customHeight="1">
      <c r="A211" s="49"/>
      <c r="B211" s="48"/>
      <c r="C211" s="187" t="s">
        <v>348</v>
      </c>
      <c r="D211" s="187" t="s">
        <v>149</v>
      </c>
      <c r="E211" s="188" t="s">
        <v>349</v>
      </c>
      <c r="F211" s="189" t="s">
        <v>350</v>
      </c>
      <c r="G211" s="190" t="s">
        <v>186</v>
      </c>
      <c r="H211" s="191">
        <v>4</v>
      </c>
      <c r="I211" s="34"/>
      <c r="J211" s="192">
        <f>ROUND(I211*H211,2)</f>
        <v>0</v>
      </c>
      <c r="K211" s="193"/>
      <c r="L211" s="194"/>
      <c r="M211" s="195" t="s">
        <v>1</v>
      </c>
      <c r="N211" s="196" t="s">
        <v>33</v>
      </c>
      <c r="O211" s="168">
        <v>0</v>
      </c>
      <c r="P211" s="168">
        <f>O211*H211</f>
        <v>0</v>
      </c>
      <c r="Q211" s="168">
        <v>3.0000000000000001E-3</v>
      </c>
      <c r="R211" s="168">
        <f>Q211*H211</f>
        <v>1.2E-2</v>
      </c>
      <c r="S211" s="168">
        <v>0</v>
      </c>
      <c r="T211" s="169">
        <f>S211*H211</f>
        <v>0</v>
      </c>
      <c r="U211" s="49"/>
      <c r="V211" s="49"/>
      <c r="W211" s="49"/>
      <c r="X211" s="49"/>
      <c r="Y211" s="49"/>
      <c r="Z211" s="17"/>
      <c r="AA211" s="17"/>
      <c r="AB211" s="17"/>
      <c r="AC211" s="17"/>
      <c r="AD211" s="17"/>
      <c r="AE211" s="17"/>
      <c r="AR211" s="29" t="s">
        <v>260</v>
      </c>
      <c r="AT211" s="29" t="s">
        <v>149</v>
      </c>
      <c r="AU211" s="29" t="s">
        <v>76</v>
      </c>
      <c r="AY211" s="16" t="s">
        <v>115</v>
      </c>
      <c r="BE211" s="30">
        <f>IF(N211="základní",J211,0)</f>
        <v>0</v>
      </c>
      <c r="BF211" s="30">
        <f>IF(N211="snížená",J211,0)</f>
        <v>0</v>
      </c>
      <c r="BG211" s="30">
        <f>IF(N211="zákl. přenesená",J211,0)</f>
        <v>0</v>
      </c>
      <c r="BH211" s="30">
        <f>IF(N211="sníž. přenesená",J211,0)</f>
        <v>0</v>
      </c>
      <c r="BI211" s="30">
        <f>IF(N211="nulová",J211,0)</f>
        <v>0</v>
      </c>
      <c r="BJ211" s="16" t="s">
        <v>74</v>
      </c>
      <c r="BK211" s="30">
        <f>ROUND(I211*H211,2)</f>
        <v>0</v>
      </c>
      <c r="BL211" s="16" t="s">
        <v>192</v>
      </c>
      <c r="BM211" s="29" t="s">
        <v>351</v>
      </c>
    </row>
    <row r="212" spans="1:65" s="12" customFormat="1" ht="22.9" customHeight="1">
      <c r="A212" s="148"/>
      <c r="B212" s="149"/>
      <c r="C212" s="148"/>
      <c r="D212" s="150" t="s">
        <v>67</v>
      </c>
      <c r="E212" s="157" t="s">
        <v>352</v>
      </c>
      <c r="F212" s="157" t="s">
        <v>353</v>
      </c>
      <c r="G212" s="148"/>
      <c r="H212" s="148"/>
      <c r="I212" s="148"/>
      <c r="J212" s="158">
        <f>BK212</f>
        <v>0</v>
      </c>
      <c r="K212" s="148"/>
      <c r="L212" s="149"/>
      <c r="M212" s="153"/>
      <c r="N212" s="154"/>
      <c r="O212" s="154"/>
      <c r="P212" s="155">
        <f>SUM(P213:P224)</f>
        <v>292.124278</v>
      </c>
      <c r="Q212" s="154"/>
      <c r="R212" s="155">
        <f>SUM(R213:R224)</f>
        <v>18.907504959999997</v>
      </c>
      <c r="S212" s="154"/>
      <c r="T212" s="156">
        <f>SUM(T213:T224)</f>
        <v>0.34291199999999999</v>
      </c>
      <c r="U212" s="148"/>
      <c r="V212" s="148"/>
      <c r="W212" s="148"/>
      <c r="X212" s="148"/>
      <c r="Y212" s="148"/>
      <c r="AR212" s="26" t="s">
        <v>76</v>
      </c>
      <c r="AT212" s="27" t="s">
        <v>67</v>
      </c>
      <c r="AU212" s="27" t="s">
        <v>74</v>
      </c>
      <c r="AY212" s="26" t="s">
        <v>115</v>
      </c>
      <c r="BK212" s="28">
        <f>SUM(BK213:BK224)</f>
        <v>0</v>
      </c>
    </row>
    <row r="213" spans="1:65" s="2" customFormat="1" ht="33" customHeight="1">
      <c r="A213" s="49"/>
      <c r="B213" s="48"/>
      <c r="C213" s="159" t="s">
        <v>354</v>
      </c>
      <c r="D213" s="159" t="s">
        <v>117</v>
      </c>
      <c r="E213" s="160" t="s">
        <v>355</v>
      </c>
      <c r="F213" s="161" t="s">
        <v>356</v>
      </c>
      <c r="G213" s="162" t="s">
        <v>120</v>
      </c>
      <c r="H213" s="163">
        <v>127.8</v>
      </c>
      <c r="I213" s="33"/>
      <c r="J213" s="164">
        <f>ROUND(I213*H213,2)</f>
        <v>0</v>
      </c>
      <c r="K213" s="165"/>
      <c r="L213" s="48"/>
      <c r="M213" s="166" t="s">
        <v>1</v>
      </c>
      <c r="N213" s="167" t="s">
        <v>33</v>
      </c>
      <c r="O213" s="168">
        <v>1.298</v>
      </c>
      <c r="P213" s="168">
        <f>O213*H213</f>
        <v>165.8844</v>
      </c>
      <c r="Q213" s="168">
        <v>0.04</v>
      </c>
      <c r="R213" s="168">
        <f>Q213*H213</f>
        <v>5.1120000000000001</v>
      </c>
      <c r="S213" s="168">
        <v>0</v>
      </c>
      <c r="T213" s="169">
        <f>S213*H213</f>
        <v>0</v>
      </c>
      <c r="U213" s="49"/>
      <c r="V213" s="49"/>
      <c r="W213" s="49"/>
      <c r="X213" s="49"/>
      <c r="Y213" s="49"/>
      <c r="Z213" s="17"/>
      <c r="AA213" s="17"/>
      <c r="AB213" s="17"/>
      <c r="AC213" s="17"/>
      <c r="AD213" s="17"/>
      <c r="AE213" s="17"/>
      <c r="AR213" s="29" t="s">
        <v>192</v>
      </c>
      <c r="AT213" s="29" t="s">
        <v>117</v>
      </c>
      <c r="AU213" s="29" t="s">
        <v>76</v>
      </c>
      <c r="AY213" s="16" t="s">
        <v>115</v>
      </c>
      <c r="BE213" s="30">
        <f>IF(N213="základní",J213,0)</f>
        <v>0</v>
      </c>
      <c r="BF213" s="30">
        <f>IF(N213="snížená",J213,0)</f>
        <v>0</v>
      </c>
      <c r="BG213" s="30">
        <f>IF(N213="zákl. přenesená",J213,0)</f>
        <v>0</v>
      </c>
      <c r="BH213" s="30">
        <f>IF(N213="sníž. přenesená",J213,0)</f>
        <v>0</v>
      </c>
      <c r="BI213" s="30">
        <f>IF(N213="nulová",J213,0)</f>
        <v>0</v>
      </c>
      <c r="BJ213" s="16" t="s">
        <v>74</v>
      </c>
      <c r="BK213" s="30">
        <f>ROUND(I213*H213,2)</f>
        <v>0</v>
      </c>
      <c r="BL213" s="16" t="s">
        <v>192</v>
      </c>
      <c r="BM213" s="29" t="s">
        <v>357</v>
      </c>
    </row>
    <row r="214" spans="1:65" s="2" customFormat="1" ht="24.2" customHeight="1">
      <c r="A214" s="49"/>
      <c r="B214" s="48"/>
      <c r="C214" s="187" t="s">
        <v>358</v>
      </c>
      <c r="D214" s="187" t="s">
        <v>149</v>
      </c>
      <c r="E214" s="188" t="s">
        <v>359</v>
      </c>
      <c r="F214" s="189" t="s">
        <v>360</v>
      </c>
      <c r="G214" s="190" t="s">
        <v>120</v>
      </c>
      <c r="H214" s="191">
        <v>127.8</v>
      </c>
      <c r="I214" s="34"/>
      <c r="J214" s="192">
        <f>ROUND(I214*H214,2)</f>
        <v>0</v>
      </c>
      <c r="K214" s="193"/>
      <c r="L214" s="194"/>
      <c r="M214" s="195" t="s">
        <v>1</v>
      </c>
      <c r="N214" s="196" t="s">
        <v>33</v>
      </c>
      <c r="O214" s="168">
        <v>0</v>
      </c>
      <c r="P214" s="168">
        <f>O214*H214</f>
        <v>0</v>
      </c>
      <c r="Q214" s="168">
        <v>0.105</v>
      </c>
      <c r="R214" s="168">
        <f>Q214*H214</f>
        <v>13.418999999999999</v>
      </c>
      <c r="S214" s="168">
        <v>0</v>
      </c>
      <c r="T214" s="169">
        <f>S214*H214</f>
        <v>0</v>
      </c>
      <c r="U214" s="49"/>
      <c r="V214" s="49"/>
      <c r="W214" s="49"/>
      <c r="X214" s="49"/>
      <c r="Y214" s="49"/>
      <c r="Z214" s="17"/>
      <c r="AA214" s="17"/>
      <c r="AB214" s="17"/>
      <c r="AC214" s="17"/>
      <c r="AD214" s="17"/>
      <c r="AE214" s="17"/>
      <c r="AR214" s="29" t="s">
        <v>260</v>
      </c>
      <c r="AT214" s="29" t="s">
        <v>149</v>
      </c>
      <c r="AU214" s="29" t="s">
        <v>76</v>
      </c>
      <c r="AY214" s="16" t="s">
        <v>115</v>
      </c>
      <c r="BE214" s="30">
        <f>IF(N214="základní",J214,0)</f>
        <v>0</v>
      </c>
      <c r="BF214" s="30">
        <f>IF(N214="snížená",J214,0)</f>
        <v>0</v>
      </c>
      <c r="BG214" s="30">
        <f>IF(N214="zákl. přenesená",J214,0)</f>
        <v>0</v>
      </c>
      <c r="BH214" s="30">
        <f>IF(N214="sníž. přenesená",J214,0)</f>
        <v>0</v>
      </c>
      <c r="BI214" s="30">
        <f>IF(N214="nulová",J214,0)</f>
        <v>0</v>
      </c>
      <c r="BJ214" s="16" t="s">
        <v>74</v>
      </c>
      <c r="BK214" s="30">
        <f>ROUND(I214*H214,2)</f>
        <v>0</v>
      </c>
      <c r="BL214" s="16" t="s">
        <v>192</v>
      </c>
      <c r="BM214" s="29" t="s">
        <v>361</v>
      </c>
    </row>
    <row r="215" spans="1:65" s="13" customFormat="1">
      <c r="A215" s="170"/>
      <c r="B215" s="171"/>
      <c r="C215" s="170"/>
      <c r="D215" s="172" t="s">
        <v>123</v>
      </c>
      <c r="E215" s="170"/>
      <c r="F215" s="174" t="s">
        <v>362</v>
      </c>
      <c r="G215" s="170"/>
      <c r="H215" s="175">
        <v>127.8</v>
      </c>
      <c r="I215" s="170"/>
      <c r="J215" s="170"/>
      <c r="K215" s="170"/>
      <c r="L215" s="171"/>
      <c r="M215" s="176"/>
      <c r="N215" s="177"/>
      <c r="O215" s="177"/>
      <c r="P215" s="177"/>
      <c r="Q215" s="177"/>
      <c r="R215" s="177"/>
      <c r="S215" s="177"/>
      <c r="T215" s="178"/>
      <c r="U215" s="170"/>
      <c r="V215" s="170"/>
      <c r="W215" s="170"/>
      <c r="X215" s="170"/>
      <c r="Y215" s="170"/>
      <c r="AT215" s="31" t="s">
        <v>123</v>
      </c>
      <c r="AU215" s="31" t="s">
        <v>76</v>
      </c>
      <c r="AV215" s="13" t="s">
        <v>76</v>
      </c>
      <c r="AW215" s="13" t="s">
        <v>3</v>
      </c>
      <c r="AX215" s="13" t="s">
        <v>74</v>
      </c>
      <c r="AY215" s="31" t="s">
        <v>115</v>
      </c>
    </row>
    <row r="216" spans="1:65" s="2" customFormat="1" ht="24.2" customHeight="1">
      <c r="A216" s="49"/>
      <c r="B216" s="48"/>
      <c r="C216" s="187" t="s">
        <v>363</v>
      </c>
      <c r="D216" s="187" t="s">
        <v>149</v>
      </c>
      <c r="E216" s="188" t="s">
        <v>364</v>
      </c>
      <c r="F216" s="189" t="s">
        <v>365</v>
      </c>
      <c r="G216" s="190" t="s">
        <v>366</v>
      </c>
      <c r="H216" s="191">
        <v>3</v>
      </c>
      <c r="I216" s="34"/>
      <c r="J216" s="192">
        <f>ROUND(I216*H216,2)</f>
        <v>0</v>
      </c>
      <c r="K216" s="193"/>
      <c r="L216" s="194"/>
      <c r="M216" s="195" t="s">
        <v>1</v>
      </c>
      <c r="N216" s="196" t="s">
        <v>33</v>
      </c>
      <c r="O216" s="168">
        <v>0</v>
      </c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49"/>
      <c r="V216" s="49"/>
      <c r="W216" s="49"/>
      <c r="X216" s="49"/>
      <c r="Y216" s="49"/>
      <c r="Z216" s="17"/>
      <c r="AA216" s="17"/>
      <c r="AB216" s="17"/>
      <c r="AC216" s="17"/>
      <c r="AD216" s="17"/>
      <c r="AE216" s="17"/>
      <c r="AR216" s="29" t="s">
        <v>260</v>
      </c>
      <c r="AT216" s="29" t="s">
        <v>149</v>
      </c>
      <c r="AU216" s="29" t="s">
        <v>76</v>
      </c>
      <c r="AY216" s="16" t="s">
        <v>115</v>
      </c>
      <c r="BE216" s="30">
        <f>IF(N216="základní",J216,0)</f>
        <v>0</v>
      </c>
      <c r="BF216" s="30">
        <f>IF(N216="snížená",J216,0)</f>
        <v>0</v>
      </c>
      <c r="BG216" s="30">
        <f>IF(N216="zákl. přenesená",J216,0)</f>
        <v>0</v>
      </c>
      <c r="BH216" s="30">
        <f>IF(N216="sníž. přenesená",J216,0)</f>
        <v>0</v>
      </c>
      <c r="BI216" s="30">
        <f>IF(N216="nulová",J216,0)</f>
        <v>0</v>
      </c>
      <c r="BJ216" s="16" t="s">
        <v>74</v>
      </c>
      <c r="BK216" s="30">
        <f>ROUND(I216*H216,2)</f>
        <v>0</v>
      </c>
      <c r="BL216" s="16" t="s">
        <v>192</v>
      </c>
      <c r="BM216" s="29" t="s">
        <v>367</v>
      </c>
    </row>
    <row r="217" spans="1:65" s="13" customFormat="1">
      <c r="A217" s="170"/>
      <c r="B217" s="171"/>
      <c r="C217" s="170"/>
      <c r="D217" s="172" t="s">
        <v>123</v>
      </c>
      <c r="E217" s="170"/>
      <c r="F217" s="174" t="s">
        <v>368</v>
      </c>
      <c r="G217" s="170"/>
      <c r="H217" s="175">
        <v>3</v>
      </c>
      <c r="I217" s="170"/>
      <c r="J217" s="170"/>
      <c r="K217" s="170"/>
      <c r="L217" s="171"/>
      <c r="M217" s="176"/>
      <c r="N217" s="177"/>
      <c r="O217" s="177"/>
      <c r="P217" s="177"/>
      <c r="Q217" s="177"/>
      <c r="R217" s="177"/>
      <c r="S217" s="177"/>
      <c r="T217" s="178"/>
      <c r="U217" s="170"/>
      <c r="V217" s="170"/>
      <c r="W217" s="170"/>
      <c r="X217" s="170"/>
      <c r="Y217" s="170"/>
      <c r="AT217" s="31" t="s">
        <v>123</v>
      </c>
      <c r="AU217" s="31" t="s">
        <v>76</v>
      </c>
      <c r="AV217" s="13" t="s">
        <v>76</v>
      </c>
      <c r="AW217" s="13" t="s">
        <v>3</v>
      </c>
      <c r="AX217" s="13" t="s">
        <v>74</v>
      </c>
      <c r="AY217" s="31" t="s">
        <v>115</v>
      </c>
    </row>
    <row r="218" spans="1:65" s="2" customFormat="1" ht="16.5" customHeight="1">
      <c r="A218" s="49"/>
      <c r="B218" s="48"/>
      <c r="C218" s="159" t="s">
        <v>369</v>
      </c>
      <c r="D218" s="159" t="s">
        <v>117</v>
      </c>
      <c r="E218" s="160" t="s">
        <v>370</v>
      </c>
      <c r="F218" s="161" t="s">
        <v>371</v>
      </c>
      <c r="G218" s="162" t="s">
        <v>120</v>
      </c>
      <c r="H218" s="163">
        <v>127.8</v>
      </c>
      <c r="I218" s="33"/>
      <c r="J218" s="164">
        <f t="shared" ref="J218:J224" si="20">ROUND(I218*H218,2)</f>
        <v>0</v>
      </c>
      <c r="K218" s="165"/>
      <c r="L218" s="48"/>
      <c r="M218" s="166" t="s">
        <v>1</v>
      </c>
      <c r="N218" s="167" t="s">
        <v>33</v>
      </c>
      <c r="O218" s="168">
        <v>0.104</v>
      </c>
      <c r="P218" s="168">
        <f t="shared" ref="P218:P224" si="21">O218*H218</f>
        <v>13.2912</v>
      </c>
      <c r="Q218" s="168">
        <v>1.6000000000000001E-4</v>
      </c>
      <c r="R218" s="168">
        <f t="shared" ref="R218:R224" si="22">Q218*H218</f>
        <v>2.0448000000000001E-2</v>
      </c>
      <c r="S218" s="168">
        <v>0</v>
      </c>
      <c r="T218" s="169">
        <f t="shared" ref="T218:T224" si="23">S218*H218</f>
        <v>0</v>
      </c>
      <c r="U218" s="49"/>
      <c r="V218" s="49"/>
      <c r="W218" s="49"/>
      <c r="X218" s="49"/>
      <c r="Y218" s="49"/>
      <c r="Z218" s="17"/>
      <c r="AA218" s="17"/>
      <c r="AB218" s="17"/>
      <c r="AC218" s="17"/>
      <c r="AD218" s="17"/>
      <c r="AE218" s="17"/>
      <c r="AR218" s="29" t="s">
        <v>192</v>
      </c>
      <c r="AT218" s="29" t="s">
        <v>117</v>
      </c>
      <c r="AU218" s="29" t="s">
        <v>76</v>
      </c>
      <c r="AY218" s="16" t="s">
        <v>115</v>
      </c>
      <c r="BE218" s="30">
        <f t="shared" ref="BE218:BE224" si="24">IF(N218="základní",J218,0)</f>
        <v>0</v>
      </c>
      <c r="BF218" s="30">
        <f t="shared" ref="BF218:BF224" si="25">IF(N218="snížená",J218,0)</f>
        <v>0</v>
      </c>
      <c r="BG218" s="30">
        <f t="shared" ref="BG218:BG224" si="26">IF(N218="zákl. přenesená",J218,0)</f>
        <v>0</v>
      </c>
      <c r="BH218" s="30">
        <f t="shared" ref="BH218:BH224" si="27">IF(N218="sníž. přenesená",J218,0)</f>
        <v>0</v>
      </c>
      <c r="BI218" s="30">
        <f t="shared" ref="BI218:BI224" si="28">IF(N218="nulová",J218,0)</f>
        <v>0</v>
      </c>
      <c r="BJ218" s="16" t="s">
        <v>74</v>
      </c>
      <c r="BK218" s="30">
        <f t="shared" ref="BK218:BK224" si="29">ROUND(I218*H218,2)</f>
        <v>0</v>
      </c>
      <c r="BL218" s="16" t="s">
        <v>192</v>
      </c>
      <c r="BM218" s="29" t="s">
        <v>372</v>
      </c>
    </row>
    <row r="219" spans="1:65" s="2" customFormat="1" ht="24.2" customHeight="1">
      <c r="A219" s="49"/>
      <c r="B219" s="48"/>
      <c r="C219" s="159" t="s">
        <v>373</v>
      </c>
      <c r="D219" s="159" t="s">
        <v>117</v>
      </c>
      <c r="E219" s="160" t="s">
        <v>374</v>
      </c>
      <c r="F219" s="161" t="s">
        <v>375</v>
      </c>
      <c r="G219" s="162" t="s">
        <v>120</v>
      </c>
      <c r="H219" s="163">
        <v>10</v>
      </c>
      <c r="I219" s="33"/>
      <c r="J219" s="164">
        <f t="shared" si="20"/>
        <v>0</v>
      </c>
      <c r="K219" s="165"/>
      <c r="L219" s="48"/>
      <c r="M219" s="166" t="s">
        <v>1</v>
      </c>
      <c r="N219" s="167" t="s">
        <v>33</v>
      </c>
      <c r="O219" s="168">
        <v>1.0780000000000001</v>
      </c>
      <c r="P219" s="168">
        <f t="shared" si="21"/>
        <v>10.780000000000001</v>
      </c>
      <c r="Q219" s="168">
        <v>0</v>
      </c>
      <c r="R219" s="168">
        <f t="shared" si="22"/>
        <v>0</v>
      </c>
      <c r="S219" s="168">
        <v>0</v>
      </c>
      <c r="T219" s="169">
        <f t="shared" si="23"/>
        <v>0</v>
      </c>
      <c r="U219" s="49"/>
      <c r="V219" s="49"/>
      <c r="W219" s="49"/>
      <c r="X219" s="49"/>
      <c r="Y219" s="49"/>
      <c r="Z219" s="17"/>
      <c r="AA219" s="17"/>
      <c r="AB219" s="17"/>
      <c r="AC219" s="17"/>
      <c r="AD219" s="17"/>
      <c r="AE219" s="17"/>
      <c r="AR219" s="29" t="s">
        <v>121</v>
      </c>
      <c r="AT219" s="29" t="s">
        <v>117</v>
      </c>
      <c r="AU219" s="29" t="s">
        <v>76</v>
      </c>
      <c r="AY219" s="16" t="s">
        <v>115</v>
      </c>
      <c r="BE219" s="30">
        <f t="shared" si="24"/>
        <v>0</v>
      </c>
      <c r="BF219" s="30">
        <f t="shared" si="25"/>
        <v>0</v>
      </c>
      <c r="BG219" s="30">
        <f t="shared" si="26"/>
        <v>0</v>
      </c>
      <c r="BH219" s="30">
        <f t="shared" si="27"/>
        <v>0</v>
      </c>
      <c r="BI219" s="30">
        <f t="shared" si="28"/>
        <v>0</v>
      </c>
      <c r="BJ219" s="16" t="s">
        <v>74</v>
      </c>
      <c r="BK219" s="30">
        <f t="shared" si="29"/>
        <v>0</v>
      </c>
      <c r="BL219" s="16" t="s">
        <v>121</v>
      </c>
      <c r="BM219" s="29" t="s">
        <v>376</v>
      </c>
    </row>
    <row r="220" spans="1:65" s="2" customFormat="1" ht="16.5" customHeight="1">
      <c r="A220" s="49"/>
      <c r="B220" s="48"/>
      <c r="C220" s="159" t="s">
        <v>377</v>
      </c>
      <c r="D220" s="159" t="s">
        <v>117</v>
      </c>
      <c r="E220" s="160" t="s">
        <v>378</v>
      </c>
      <c r="F220" s="161" t="s">
        <v>379</v>
      </c>
      <c r="G220" s="162" t="s">
        <v>186</v>
      </c>
      <c r="H220" s="163">
        <v>34</v>
      </c>
      <c r="I220" s="33"/>
      <c r="J220" s="164">
        <f t="shared" si="20"/>
        <v>0</v>
      </c>
      <c r="K220" s="165"/>
      <c r="L220" s="48"/>
      <c r="M220" s="166" t="s">
        <v>1</v>
      </c>
      <c r="N220" s="167" t="s">
        <v>33</v>
      </c>
      <c r="O220" s="168">
        <v>1.0780000000000001</v>
      </c>
      <c r="P220" s="168">
        <f t="shared" si="21"/>
        <v>36.652000000000001</v>
      </c>
      <c r="Q220" s="168">
        <v>0</v>
      </c>
      <c r="R220" s="168">
        <f t="shared" si="22"/>
        <v>0</v>
      </c>
      <c r="S220" s="168">
        <v>0</v>
      </c>
      <c r="T220" s="169">
        <f t="shared" si="23"/>
        <v>0</v>
      </c>
      <c r="U220" s="49"/>
      <c r="V220" s="49"/>
      <c r="W220" s="49"/>
      <c r="X220" s="49"/>
      <c r="Y220" s="49"/>
      <c r="Z220" s="17"/>
      <c r="AA220" s="17"/>
      <c r="AB220" s="17"/>
      <c r="AC220" s="17"/>
      <c r="AD220" s="17"/>
      <c r="AE220" s="17"/>
      <c r="AR220" s="29" t="s">
        <v>121</v>
      </c>
      <c r="AT220" s="29" t="s">
        <v>117</v>
      </c>
      <c r="AU220" s="29" t="s">
        <v>76</v>
      </c>
      <c r="AY220" s="16" t="s">
        <v>115</v>
      </c>
      <c r="BE220" s="30">
        <f t="shared" si="24"/>
        <v>0</v>
      </c>
      <c r="BF220" s="30">
        <f t="shared" si="25"/>
        <v>0</v>
      </c>
      <c r="BG220" s="30">
        <f t="shared" si="26"/>
        <v>0</v>
      </c>
      <c r="BH220" s="30">
        <f t="shared" si="27"/>
        <v>0</v>
      </c>
      <c r="BI220" s="30">
        <f t="shared" si="28"/>
        <v>0</v>
      </c>
      <c r="BJ220" s="16" t="s">
        <v>74</v>
      </c>
      <c r="BK220" s="30">
        <f t="shared" si="29"/>
        <v>0</v>
      </c>
      <c r="BL220" s="16" t="s">
        <v>121</v>
      </c>
      <c r="BM220" s="29" t="s">
        <v>380</v>
      </c>
    </row>
    <row r="221" spans="1:65" s="2" customFormat="1" ht="24.2" customHeight="1">
      <c r="A221" s="49"/>
      <c r="B221" s="48"/>
      <c r="C221" s="159" t="s">
        <v>381</v>
      </c>
      <c r="D221" s="159" t="s">
        <v>117</v>
      </c>
      <c r="E221" s="160" t="s">
        <v>382</v>
      </c>
      <c r="F221" s="161" t="s">
        <v>383</v>
      </c>
      <c r="G221" s="162" t="s">
        <v>120</v>
      </c>
      <c r="H221" s="163">
        <v>57.152000000000001</v>
      </c>
      <c r="I221" s="33"/>
      <c r="J221" s="164">
        <f t="shared" si="20"/>
        <v>0</v>
      </c>
      <c r="K221" s="165"/>
      <c r="L221" s="48"/>
      <c r="M221" s="166" t="s">
        <v>1</v>
      </c>
      <c r="N221" s="167" t="s">
        <v>33</v>
      </c>
      <c r="O221" s="168">
        <v>0.36</v>
      </c>
      <c r="P221" s="168">
        <f t="shared" si="21"/>
        <v>20.574719999999999</v>
      </c>
      <c r="Q221" s="168">
        <v>6.0699999999999999E-3</v>
      </c>
      <c r="R221" s="168">
        <f t="shared" si="22"/>
        <v>0.34691263999999999</v>
      </c>
      <c r="S221" s="168">
        <v>6.0000000000000001E-3</v>
      </c>
      <c r="T221" s="169">
        <f t="shared" si="23"/>
        <v>0.34291199999999999</v>
      </c>
      <c r="U221" s="49"/>
      <c r="V221" s="49"/>
      <c r="W221" s="49"/>
      <c r="X221" s="49"/>
      <c r="Y221" s="49"/>
      <c r="Z221" s="17"/>
      <c r="AA221" s="17"/>
      <c r="AB221" s="17"/>
      <c r="AC221" s="17"/>
      <c r="AD221" s="17"/>
      <c r="AE221" s="17"/>
      <c r="AR221" s="29" t="s">
        <v>121</v>
      </c>
      <c r="AT221" s="29" t="s">
        <v>117</v>
      </c>
      <c r="AU221" s="29" t="s">
        <v>76</v>
      </c>
      <c r="AY221" s="16" t="s">
        <v>115</v>
      </c>
      <c r="BE221" s="30">
        <f t="shared" si="24"/>
        <v>0</v>
      </c>
      <c r="BF221" s="30">
        <f t="shared" si="25"/>
        <v>0</v>
      </c>
      <c r="BG221" s="30">
        <f t="shared" si="26"/>
        <v>0</v>
      </c>
      <c r="BH221" s="30">
        <f t="shared" si="27"/>
        <v>0</v>
      </c>
      <c r="BI221" s="30">
        <f t="shared" si="28"/>
        <v>0</v>
      </c>
      <c r="BJ221" s="16" t="s">
        <v>74</v>
      </c>
      <c r="BK221" s="30">
        <f t="shared" si="29"/>
        <v>0</v>
      </c>
      <c r="BL221" s="16" t="s">
        <v>121</v>
      </c>
      <c r="BM221" s="29" t="s">
        <v>384</v>
      </c>
    </row>
    <row r="222" spans="1:65" s="2" customFormat="1" ht="24.2" customHeight="1">
      <c r="A222" s="49"/>
      <c r="B222" s="48"/>
      <c r="C222" s="159" t="s">
        <v>385</v>
      </c>
      <c r="D222" s="159" t="s">
        <v>117</v>
      </c>
      <c r="E222" s="160" t="s">
        <v>386</v>
      </c>
      <c r="F222" s="161" t="s">
        <v>387</v>
      </c>
      <c r="G222" s="162" t="s">
        <v>120</v>
      </c>
      <c r="H222" s="163">
        <v>57.152000000000001</v>
      </c>
      <c r="I222" s="33"/>
      <c r="J222" s="164">
        <f t="shared" si="20"/>
        <v>0</v>
      </c>
      <c r="K222" s="165"/>
      <c r="L222" s="48"/>
      <c r="M222" s="166" t="s">
        <v>1</v>
      </c>
      <c r="N222" s="167" t="s">
        <v>33</v>
      </c>
      <c r="O222" s="168">
        <v>0.14000000000000001</v>
      </c>
      <c r="P222" s="168">
        <f t="shared" si="21"/>
        <v>8.0012800000000013</v>
      </c>
      <c r="Q222" s="168">
        <v>0</v>
      </c>
      <c r="R222" s="168">
        <f t="shared" si="22"/>
        <v>0</v>
      </c>
      <c r="S222" s="168">
        <v>0</v>
      </c>
      <c r="T222" s="169">
        <f t="shared" si="23"/>
        <v>0</v>
      </c>
      <c r="U222" s="49"/>
      <c r="V222" s="49"/>
      <c r="W222" s="49"/>
      <c r="X222" s="49"/>
      <c r="Y222" s="49"/>
      <c r="Z222" s="17"/>
      <c r="AA222" s="17"/>
      <c r="AB222" s="17"/>
      <c r="AC222" s="17"/>
      <c r="AD222" s="17"/>
      <c r="AE222" s="17"/>
      <c r="AR222" s="29" t="s">
        <v>121</v>
      </c>
      <c r="AT222" s="29" t="s">
        <v>117</v>
      </c>
      <c r="AU222" s="29" t="s">
        <v>76</v>
      </c>
      <c r="AY222" s="16" t="s">
        <v>115</v>
      </c>
      <c r="BE222" s="30">
        <f t="shared" si="24"/>
        <v>0</v>
      </c>
      <c r="BF222" s="30">
        <f t="shared" si="25"/>
        <v>0</v>
      </c>
      <c r="BG222" s="30">
        <f t="shared" si="26"/>
        <v>0</v>
      </c>
      <c r="BH222" s="30">
        <f t="shared" si="27"/>
        <v>0</v>
      </c>
      <c r="BI222" s="30">
        <f t="shared" si="28"/>
        <v>0</v>
      </c>
      <c r="BJ222" s="16" t="s">
        <v>74</v>
      </c>
      <c r="BK222" s="30">
        <f t="shared" si="29"/>
        <v>0</v>
      </c>
      <c r="BL222" s="16" t="s">
        <v>121</v>
      </c>
      <c r="BM222" s="29" t="s">
        <v>388</v>
      </c>
    </row>
    <row r="223" spans="1:65" s="2" customFormat="1" ht="16.5" customHeight="1">
      <c r="A223" s="49"/>
      <c r="B223" s="48"/>
      <c r="C223" s="159" t="s">
        <v>389</v>
      </c>
      <c r="D223" s="159" t="s">
        <v>117</v>
      </c>
      <c r="E223" s="160" t="s">
        <v>370</v>
      </c>
      <c r="F223" s="161" t="s">
        <v>371</v>
      </c>
      <c r="G223" s="162" t="s">
        <v>120</v>
      </c>
      <c r="H223" s="163">
        <v>57.152000000000001</v>
      </c>
      <c r="I223" s="33"/>
      <c r="J223" s="164">
        <f t="shared" si="20"/>
        <v>0</v>
      </c>
      <c r="K223" s="165"/>
      <c r="L223" s="48"/>
      <c r="M223" s="166" t="s">
        <v>1</v>
      </c>
      <c r="N223" s="167" t="s">
        <v>33</v>
      </c>
      <c r="O223" s="168">
        <v>0.104</v>
      </c>
      <c r="P223" s="168">
        <f t="shared" si="21"/>
        <v>5.9438079999999998</v>
      </c>
      <c r="Q223" s="168">
        <v>1.6000000000000001E-4</v>
      </c>
      <c r="R223" s="168">
        <f t="shared" si="22"/>
        <v>9.1443200000000009E-3</v>
      </c>
      <c r="S223" s="168">
        <v>0</v>
      </c>
      <c r="T223" s="169">
        <f t="shared" si="23"/>
        <v>0</v>
      </c>
      <c r="U223" s="49"/>
      <c r="V223" s="49"/>
      <c r="W223" s="49"/>
      <c r="X223" s="49"/>
      <c r="Y223" s="49"/>
      <c r="Z223" s="17"/>
      <c r="AA223" s="17"/>
      <c r="AB223" s="17"/>
      <c r="AC223" s="17"/>
      <c r="AD223" s="17"/>
      <c r="AE223" s="17"/>
      <c r="AR223" s="29" t="s">
        <v>192</v>
      </c>
      <c r="AT223" s="29" t="s">
        <v>117</v>
      </c>
      <c r="AU223" s="29" t="s">
        <v>76</v>
      </c>
      <c r="AY223" s="16" t="s">
        <v>115</v>
      </c>
      <c r="BE223" s="30">
        <f t="shared" si="24"/>
        <v>0</v>
      </c>
      <c r="BF223" s="30">
        <f t="shared" si="25"/>
        <v>0</v>
      </c>
      <c r="BG223" s="30">
        <f t="shared" si="26"/>
        <v>0</v>
      </c>
      <c r="BH223" s="30">
        <f t="shared" si="27"/>
        <v>0</v>
      </c>
      <c r="BI223" s="30">
        <f t="shared" si="28"/>
        <v>0</v>
      </c>
      <c r="BJ223" s="16" t="s">
        <v>74</v>
      </c>
      <c r="BK223" s="30">
        <f t="shared" si="29"/>
        <v>0</v>
      </c>
      <c r="BL223" s="16" t="s">
        <v>192</v>
      </c>
      <c r="BM223" s="29" t="s">
        <v>390</v>
      </c>
    </row>
    <row r="224" spans="1:65" s="2" customFormat="1" ht="24.2" customHeight="1">
      <c r="A224" s="49"/>
      <c r="B224" s="48"/>
      <c r="C224" s="159" t="s">
        <v>391</v>
      </c>
      <c r="D224" s="159" t="s">
        <v>117</v>
      </c>
      <c r="E224" s="160" t="s">
        <v>392</v>
      </c>
      <c r="F224" s="161" t="s">
        <v>393</v>
      </c>
      <c r="G224" s="162" t="s">
        <v>152</v>
      </c>
      <c r="H224" s="163">
        <v>18.561</v>
      </c>
      <c r="I224" s="33"/>
      <c r="J224" s="164">
        <f t="shared" si="20"/>
        <v>0</v>
      </c>
      <c r="K224" s="165"/>
      <c r="L224" s="48"/>
      <c r="M224" s="166" t="s">
        <v>1</v>
      </c>
      <c r="N224" s="167" t="s">
        <v>33</v>
      </c>
      <c r="O224" s="168">
        <v>1.67</v>
      </c>
      <c r="P224" s="168">
        <f t="shared" si="21"/>
        <v>30.996869999999998</v>
      </c>
      <c r="Q224" s="168">
        <v>0</v>
      </c>
      <c r="R224" s="168">
        <f t="shared" si="22"/>
        <v>0</v>
      </c>
      <c r="S224" s="168">
        <v>0</v>
      </c>
      <c r="T224" s="169">
        <f t="shared" si="23"/>
        <v>0</v>
      </c>
      <c r="U224" s="49"/>
      <c r="V224" s="49"/>
      <c r="W224" s="49"/>
      <c r="X224" s="49"/>
      <c r="Y224" s="49"/>
      <c r="Z224" s="17"/>
      <c r="AA224" s="17"/>
      <c r="AB224" s="17"/>
      <c r="AC224" s="17"/>
      <c r="AD224" s="17"/>
      <c r="AE224" s="17"/>
      <c r="AR224" s="29" t="s">
        <v>192</v>
      </c>
      <c r="AT224" s="29" t="s">
        <v>117</v>
      </c>
      <c r="AU224" s="29" t="s">
        <v>76</v>
      </c>
      <c r="AY224" s="16" t="s">
        <v>115</v>
      </c>
      <c r="BE224" s="30">
        <f t="shared" si="24"/>
        <v>0</v>
      </c>
      <c r="BF224" s="30">
        <f t="shared" si="25"/>
        <v>0</v>
      </c>
      <c r="BG224" s="30">
        <f t="shared" si="26"/>
        <v>0</v>
      </c>
      <c r="BH224" s="30">
        <f t="shared" si="27"/>
        <v>0</v>
      </c>
      <c r="BI224" s="30">
        <f t="shared" si="28"/>
        <v>0</v>
      </c>
      <c r="BJ224" s="16" t="s">
        <v>74</v>
      </c>
      <c r="BK224" s="30">
        <f t="shared" si="29"/>
        <v>0</v>
      </c>
      <c r="BL224" s="16" t="s">
        <v>192</v>
      </c>
      <c r="BM224" s="29" t="s">
        <v>394</v>
      </c>
    </row>
    <row r="225" spans="1:65" s="12" customFormat="1" ht="25.9" customHeight="1">
      <c r="A225" s="148"/>
      <c r="B225" s="149"/>
      <c r="C225" s="148"/>
      <c r="D225" s="150" t="s">
        <v>67</v>
      </c>
      <c r="E225" s="151" t="s">
        <v>395</v>
      </c>
      <c r="F225" s="151" t="s">
        <v>396</v>
      </c>
      <c r="G225" s="148"/>
      <c r="H225" s="148"/>
      <c r="I225" s="148"/>
      <c r="J225" s="152">
        <f>BK225</f>
        <v>0</v>
      </c>
      <c r="K225" s="148"/>
      <c r="L225" s="149"/>
      <c r="M225" s="153"/>
      <c r="N225" s="154"/>
      <c r="O225" s="154"/>
      <c r="P225" s="155">
        <f>P226+P228</f>
        <v>0</v>
      </c>
      <c r="Q225" s="154"/>
      <c r="R225" s="155">
        <f>R226+R228</f>
        <v>0</v>
      </c>
      <c r="S225" s="154"/>
      <c r="T225" s="156">
        <f>T226+T228</f>
        <v>0</v>
      </c>
      <c r="U225" s="148"/>
      <c r="V225" s="148"/>
      <c r="W225" s="148"/>
      <c r="X225" s="148"/>
      <c r="Y225" s="148"/>
      <c r="AR225" s="26" t="s">
        <v>138</v>
      </c>
      <c r="AT225" s="27" t="s">
        <v>67</v>
      </c>
      <c r="AU225" s="27" t="s">
        <v>68</v>
      </c>
      <c r="AY225" s="26" t="s">
        <v>115</v>
      </c>
      <c r="BK225" s="28">
        <f>BK226+BK228</f>
        <v>0</v>
      </c>
    </row>
    <row r="226" spans="1:65" s="12" customFormat="1" ht="22.9" customHeight="1">
      <c r="A226" s="148"/>
      <c r="B226" s="149"/>
      <c r="C226" s="148"/>
      <c r="D226" s="150" t="s">
        <v>67</v>
      </c>
      <c r="E226" s="157" t="s">
        <v>397</v>
      </c>
      <c r="F226" s="157" t="s">
        <v>398</v>
      </c>
      <c r="G226" s="148"/>
      <c r="H226" s="148"/>
      <c r="I226" s="148"/>
      <c r="J226" s="158">
        <f>BK226</f>
        <v>0</v>
      </c>
      <c r="K226" s="148"/>
      <c r="L226" s="149"/>
      <c r="M226" s="153"/>
      <c r="N226" s="154"/>
      <c r="O226" s="154"/>
      <c r="P226" s="155">
        <f>P227</f>
        <v>0</v>
      </c>
      <c r="Q226" s="154"/>
      <c r="R226" s="155">
        <f>R227</f>
        <v>0</v>
      </c>
      <c r="S226" s="154"/>
      <c r="T226" s="156">
        <f>T227</f>
        <v>0</v>
      </c>
      <c r="U226" s="148"/>
      <c r="V226" s="148"/>
      <c r="W226" s="148"/>
      <c r="X226" s="148"/>
      <c r="Y226" s="148"/>
      <c r="AR226" s="26" t="s">
        <v>138</v>
      </c>
      <c r="AT226" s="27" t="s">
        <v>67</v>
      </c>
      <c r="AU226" s="27" t="s">
        <v>74</v>
      </c>
      <c r="AY226" s="26" t="s">
        <v>115</v>
      </c>
      <c r="BK226" s="28">
        <f>BK227</f>
        <v>0</v>
      </c>
    </row>
    <row r="227" spans="1:65" s="2" customFormat="1" ht="16.5" customHeight="1">
      <c r="A227" s="49"/>
      <c r="B227" s="48"/>
      <c r="C227" s="159" t="s">
        <v>399</v>
      </c>
      <c r="D227" s="159" t="s">
        <v>117</v>
      </c>
      <c r="E227" s="160" t="s">
        <v>400</v>
      </c>
      <c r="F227" s="161" t="s">
        <v>401</v>
      </c>
      <c r="G227" s="162" t="s">
        <v>366</v>
      </c>
      <c r="H227" s="163">
        <v>1</v>
      </c>
      <c r="I227" s="33"/>
      <c r="J227" s="164">
        <f>ROUND(I227*H227,2)</f>
        <v>0</v>
      </c>
      <c r="K227" s="165"/>
      <c r="L227" s="48"/>
      <c r="M227" s="166" t="s">
        <v>1</v>
      </c>
      <c r="N227" s="167" t="s">
        <v>33</v>
      </c>
      <c r="O227" s="168">
        <v>0</v>
      </c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49"/>
      <c r="V227" s="49"/>
      <c r="W227" s="49"/>
      <c r="X227" s="49"/>
      <c r="Y227" s="49"/>
      <c r="Z227" s="17"/>
      <c r="AA227" s="17"/>
      <c r="AB227" s="17"/>
      <c r="AC227" s="17"/>
      <c r="AD227" s="17"/>
      <c r="AE227" s="17"/>
      <c r="AR227" s="29" t="s">
        <v>402</v>
      </c>
      <c r="AT227" s="29" t="s">
        <v>117</v>
      </c>
      <c r="AU227" s="29" t="s">
        <v>76</v>
      </c>
      <c r="AY227" s="16" t="s">
        <v>115</v>
      </c>
      <c r="BE227" s="30">
        <f>IF(N227="základní",J227,0)</f>
        <v>0</v>
      </c>
      <c r="BF227" s="30">
        <f>IF(N227="snížená",J227,0)</f>
        <v>0</v>
      </c>
      <c r="BG227" s="30">
        <f>IF(N227="zákl. přenesená",J227,0)</f>
        <v>0</v>
      </c>
      <c r="BH227" s="30">
        <f>IF(N227="sníž. přenesená",J227,0)</f>
        <v>0</v>
      </c>
      <c r="BI227" s="30">
        <f>IF(N227="nulová",J227,0)</f>
        <v>0</v>
      </c>
      <c r="BJ227" s="16" t="s">
        <v>74</v>
      </c>
      <c r="BK227" s="30">
        <f>ROUND(I227*H227,2)</f>
        <v>0</v>
      </c>
      <c r="BL227" s="16" t="s">
        <v>402</v>
      </c>
      <c r="BM227" s="29" t="s">
        <v>403</v>
      </c>
    </row>
    <row r="228" spans="1:65" s="12" customFormat="1" ht="22.9" customHeight="1">
      <c r="A228" s="148"/>
      <c r="B228" s="149"/>
      <c r="C228" s="148"/>
      <c r="D228" s="150" t="s">
        <v>67</v>
      </c>
      <c r="E228" s="157" t="s">
        <v>404</v>
      </c>
      <c r="F228" s="157" t="s">
        <v>405</v>
      </c>
      <c r="G228" s="148"/>
      <c r="H228" s="148"/>
      <c r="I228" s="148"/>
      <c r="J228" s="158">
        <f>BK228</f>
        <v>0</v>
      </c>
      <c r="K228" s="148"/>
      <c r="L228" s="149"/>
      <c r="M228" s="153"/>
      <c r="N228" s="154"/>
      <c r="O228" s="154"/>
      <c r="P228" s="155">
        <f>P229</f>
        <v>0</v>
      </c>
      <c r="Q228" s="154"/>
      <c r="R228" s="155">
        <f>R229</f>
        <v>0</v>
      </c>
      <c r="S228" s="154"/>
      <c r="T228" s="156">
        <f>T229</f>
        <v>0</v>
      </c>
      <c r="U228" s="148"/>
      <c r="V228" s="148"/>
      <c r="W228" s="148"/>
      <c r="X228" s="148"/>
      <c r="Y228" s="148"/>
      <c r="AR228" s="26" t="s">
        <v>138</v>
      </c>
      <c r="AT228" s="27" t="s">
        <v>67</v>
      </c>
      <c r="AU228" s="27" t="s">
        <v>74</v>
      </c>
      <c r="AY228" s="26" t="s">
        <v>115</v>
      </c>
      <c r="BK228" s="28">
        <f>BK229</f>
        <v>0</v>
      </c>
    </row>
    <row r="229" spans="1:65" s="2" customFormat="1" ht="16.5" customHeight="1">
      <c r="A229" s="49"/>
      <c r="B229" s="48"/>
      <c r="C229" s="159" t="s">
        <v>406</v>
      </c>
      <c r="D229" s="159" t="s">
        <v>117</v>
      </c>
      <c r="E229" s="160" t="s">
        <v>407</v>
      </c>
      <c r="F229" s="161" t="s">
        <v>408</v>
      </c>
      <c r="G229" s="162" t="s">
        <v>366</v>
      </c>
      <c r="H229" s="163">
        <v>1</v>
      </c>
      <c r="I229" s="33"/>
      <c r="J229" s="164">
        <f>ROUND(I229*H229,2)</f>
        <v>0</v>
      </c>
      <c r="K229" s="165"/>
      <c r="L229" s="48"/>
      <c r="M229" s="197" t="s">
        <v>1</v>
      </c>
      <c r="N229" s="198" t="s">
        <v>33</v>
      </c>
      <c r="O229" s="199">
        <v>0</v>
      </c>
      <c r="P229" s="199">
        <f>O229*H229</f>
        <v>0</v>
      </c>
      <c r="Q229" s="199">
        <v>0</v>
      </c>
      <c r="R229" s="199">
        <f>Q229*H229</f>
        <v>0</v>
      </c>
      <c r="S229" s="199">
        <v>0</v>
      </c>
      <c r="T229" s="200">
        <f>S229*H229</f>
        <v>0</v>
      </c>
      <c r="U229" s="49"/>
      <c r="V229" s="49"/>
      <c r="W229" s="49"/>
      <c r="X229" s="49"/>
      <c r="Y229" s="49"/>
      <c r="Z229" s="17"/>
      <c r="AA229" s="17"/>
      <c r="AB229" s="17"/>
      <c r="AC229" s="17"/>
      <c r="AD229" s="17"/>
      <c r="AE229" s="17"/>
      <c r="AR229" s="29" t="s">
        <v>402</v>
      </c>
      <c r="AT229" s="29" t="s">
        <v>117</v>
      </c>
      <c r="AU229" s="29" t="s">
        <v>76</v>
      </c>
      <c r="AY229" s="16" t="s">
        <v>115</v>
      </c>
      <c r="BE229" s="30">
        <f>IF(N229="základní",J229,0)</f>
        <v>0</v>
      </c>
      <c r="BF229" s="30">
        <f>IF(N229="snížená",J229,0)</f>
        <v>0</v>
      </c>
      <c r="BG229" s="30">
        <f>IF(N229="zákl. přenesená",J229,0)</f>
        <v>0</v>
      </c>
      <c r="BH229" s="30">
        <f>IF(N229="sníž. přenesená",J229,0)</f>
        <v>0</v>
      </c>
      <c r="BI229" s="30">
        <f>IF(N229="nulová",J229,0)</f>
        <v>0</v>
      </c>
      <c r="BJ229" s="16" t="s">
        <v>74</v>
      </c>
      <c r="BK229" s="30">
        <f>ROUND(I229*H229,2)</f>
        <v>0</v>
      </c>
      <c r="BL229" s="16" t="s">
        <v>402</v>
      </c>
      <c r="BM229" s="29" t="s">
        <v>409</v>
      </c>
    </row>
    <row r="230" spans="1:65" s="2" customFormat="1" ht="6.95" customHeight="1">
      <c r="A230" s="49"/>
      <c r="B230" s="64"/>
      <c r="C230" s="65"/>
      <c r="D230" s="65"/>
      <c r="E230" s="65"/>
      <c r="F230" s="65"/>
      <c r="G230" s="65"/>
      <c r="H230" s="65"/>
      <c r="I230" s="65"/>
      <c r="J230" s="65"/>
      <c r="K230" s="65"/>
      <c r="L230" s="48"/>
      <c r="M230" s="49"/>
      <c r="N230" s="52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17"/>
      <c r="AA230" s="17"/>
      <c r="AB230" s="17"/>
      <c r="AC230" s="17"/>
      <c r="AD230" s="17"/>
      <c r="AE230" s="17"/>
    </row>
    <row r="231" spans="1:6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6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6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6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6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6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6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6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6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6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</sheetData>
  <sheetProtection password="D62F" sheet="1" objects="1" scenarios="1"/>
  <autoFilter ref="C130:K229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8" scale="12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03 - plocha kolem vily</vt:lpstr>
      <vt:lpstr>'03 - plocha kolem vily'!Názvy_tisku</vt:lpstr>
      <vt:lpstr>'Rekapitulace stavby'!Názvy_tisku</vt:lpstr>
      <vt:lpstr>'03 - plocha kolem vily'!Oblast_tisku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STAFI-PC\Stafi</dc:creator>
  <cp:lastModifiedBy>Petr.Jiricka</cp:lastModifiedBy>
  <cp:lastPrinted>2024-03-28T08:27:39Z</cp:lastPrinted>
  <dcterms:created xsi:type="dcterms:W3CDTF">2024-03-27T12:30:14Z</dcterms:created>
  <dcterms:modified xsi:type="dcterms:W3CDTF">2024-03-28T10:07:20Z</dcterms:modified>
</cp:coreProperties>
</file>