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\\Server-prs\obchod\Obchodní 2024\VZ 2024\008 Běloves\B15 Vysvětlení, změna č. 15\Výkaz výměr 13032024\"/>
    </mc:Choice>
  </mc:AlternateContent>
  <xr:revisionPtr revIDLastSave="0" documentId="13_ncr:1_{DD3B56BF-BC03-4E28-99FA-B1577E6411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O 001_1" sheetId="2" r:id="rId1"/>
    <sheet name="SO 010_1" sheetId="3" r:id="rId2"/>
    <sheet name="SO 101_SO 101.1" sheetId="4" r:id="rId3"/>
    <sheet name="SO 101_SO 101.2" sheetId="5" r:id="rId4"/>
    <sheet name="SO 102_01" sheetId="6" r:id="rId5"/>
    <sheet name="SO 103_1" sheetId="7" r:id="rId6"/>
    <sheet name="SO 104_1" sheetId="8" r:id="rId7"/>
    <sheet name="SO 105_1" sheetId="9" r:id="rId8"/>
    <sheet name="SO 106_1" sheetId="10" r:id="rId9"/>
    <sheet name="SO 107_01" sheetId="11" r:id="rId10"/>
    <sheet name="SO 108_SO 108.1" sheetId="12" r:id="rId11"/>
    <sheet name="SO 108_SO 108.2" sheetId="13" r:id="rId12"/>
    <sheet name="SO 110_SO 110.1" sheetId="14" r:id="rId13"/>
    <sheet name="SO 110_SO 110.2" sheetId="15" r:id="rId14"/>
    <sheet name="SO 110_SO 110.3" sheetId="16" r:id="rId15"/>
    <sheet name="SO 201" sheetId="17" r:id="rId16"/>
    <sheet name="SO 202" sheetId="18" r:id="rId17"/>
    <sheet name="SO 203" sheetId="19" r:id="rId18"/>
    <sheet name="SO 204" sheetId="20" r:id="rId19"/>
    <sheet name="SO 205" sheetId="21" r:id="rId20"/>
    <sheet name="SO 251_1" sheetId="22" r:id="rId21"/>
    <sheet name="SO 252_1" sheetId="23" r:id="rId22"/>
    <sheet name="SO 253" sheetId="24" r:id="rId23"/>
    <sheet name="SO 301.1" sheetId="25" r:id="rId24"/>
    <sheet name="SO 301.2" sheetId="26" r:id="rId25"/>
    <sheet name="SO 302" sheetId="27" r:id="rId26"/>
    <sheet name="SO 303" sheetId="28" r:id="rId27"/>
    <sheet name="SO 304" sheetId="29" r:id="rId28"/>
    <sheet name="SO 351_SO 351.1" sheetId="30" r:id="rId29"/>
    <sheet name="SO 351_SO 351.2" sheetId="31" r:id="rId30"/>
    <sheet name="SO 352" sheetId="32" r:id="rId31"/>
    <sheet name="SO 353" sheetId="33" r:id="rId32"/>
    <sheet name="SO 381_1" sheetId="34" r:id="rId33"/>
    <sheet name="SO 382_1" sheetId="35" r:id="rId34"/>
    <sheet name="SO 383_1" sheetId="36" r:id="rId35"/>
    <sheet name="SO 384_1" sheetId="37" r:id="rId36"/>
    <sheet name="SO 385_1" sheetId="38" r:id="rId37"/>
    <sheet name="SO 420_1" sheetId="39" r:id="rId38"/>
    <sheet name="SO 421_1" sheetId="40" r:id="rId39"/>
    <sheet name="SO 501.1_1" sheetId="41" r:id="rId40"/>
    <sheet name="SO 501.2_1" sheetId="42" r:id="rId41"/>
    <sheet name="SO 511_1" sheetId="43" r:id="rId42"/>
    <sheet name="SO 701_SO 701.1" sheetId="44" r:id="rId43"/>
    <sheet name="SO 701_SO 701.2" sheetId="45" r:id="rId44"/>
    <sheet name="SO 702_1" sheetId="46" r:id="rId45"/>
    <sheet name="SO 800_01" sheetId="47" r:id="rId46"/>
  </sheets>
  <calcPr calcId="191029"/>
  <webPublishing codePage="0"/>
</workbook>
</file>

<file path=xl/calcChain.xml><?xml version="1.0" encoding="utf-8"?>
<calcChain xmlns="http://schemas.openxmlformats.org/spreadsheetml/2006/main">
  <c r="I431" i="47" l="1"/>
  <c r="O431" i="47" s="1"/>
  <c r="I427" i="47"/>
  <c r="O427" i="47" s="1"/>
  <c r="I423" i="47"/>
  <c r="O423" i="47" s="1"/>
  <c r="I419" i="47"/>
  <c r="O419" i="47" s="1"/>
  <c r="I415" i="47"/>
  <c r="O415" i="47" s="1"/>
  <c r="I411" i="47"/>
  <c r="O411" i="47" s="1"/>
  <c r="I407" i="47"/>
  <c r="O407" i="47" s="1"/>
  <c r="I403" i="47"/>
  <c r="O403" i="47" s="1"/>
  <c r="I399" i="47"/>
  <c r="O399" i="47" s="1"/>
  <c r="I395" i="47"/>
  <c r="O395" i="47" s="1"/>
  <c r="I391" i="47"/>
  <c r="O391" i="47" s="1"/>
  <c r="O387" i="47"/>
  <c r="I387" i="47"/>
  <c r="I383" i="47"/>
  <c r="O383" i="47" s="1"/>
  <c r="I379" i="47"/>
  <c r="O379" i="47" s="1"/>
  <c r="I374" i="47"/>
  <c r="O374" i="47" s="1"/>
  <c r="R373" i="47" s="1"/>
  <c r="O373" i="47" s="1"/>
  <c r="Q373" i="47"/>
  <c r="I373" i="47" s="1"/>
  <c r="I369" i="47"/>
  <c r="O369" i="47" s="1"/>
  <c r="I365" i="47"/>
  <c r="O365" i="47" s="1"/>
  <c r="I361" i="47"/>
  <c r="O361" i="47" s="1"/>
  <c r="I357" i="47"/>
  <c r="O357" i="47" s="1"/>
  <c r="I353" i="47"/>
  <c r="O353" i="47" s="1"/>
  <c r="I349" i="47"/>
  <c r="O349" i="47" s="1"/>
  <c r="I345" i="47"/>
  <c r="O345" i="47" s="1"/>
  <c r="I341" i="47"/>
  <c r="O341" i="47" s="1"/>
  <c r="I337" i="47"/>
  <c r="O337" i="47" s="1"/>
  <c r="I333" i="47"/>
  <c r="O333" i="47" s="1"/>
  <c r="I329" i="47"/>
  <c r="O329" i="47" s="1"/>
  <c r="I324" i="47"/>
  <c r="O324" i="47" s="1"/>
  <c r="I320" i="47"/>
  <c r="O320" i="47" s="1"/>
  <c r="I316" i="47"/>
  <c r="O316" i="47" s="1"/>
  <c r="I312" i="47"/>
  <c r="O312" i="47" s="1"/>
  <c r="I308" i="47"/>
  <c r="O308" i="47" s="1"/>
  <c r="I304" i="47"/>
  <c r="O304" i="47" s="1"/>
  <c r="I300" i="47"/>
  <c r="O300" i="47" s="1"/>
  <c r="I296" i="47"/>
  <c r="O296" i="47" s="1"/>
  <c r="I292" i="47"/>
  <c r="O292" i="47" s="1"/>
  <c r="I288" i="47"/>
  <c r="O288" i="47" s="1"/>
  <c r="O284" i="47"/>
  <c r="I284" i="47"/>
  <c r="O280" i="47"/>
  <c r="I280" i="47"/>
  <c r="I276" i="47"/>
  <c r="O276" i="47" s="1"/>
  <c r="I272" i="47"/>
  <c r="I267" i="47"/>
  <c r="O267" i="47" s="1"/>
  <c r="I263" i="47"/>
  <c r="O263" i="47" s="1"/>
  <c r="O259" i="47"/>
  <c r="I259" i="47"/>
  <c r="O255" i="47"/>
  <c r="I255" i="47"/>
  <c r="I251" i="47"/>
  <c r="O251" i="47" s="1"/>
  <c r="I247" i="47"/>
  <c r="O247" i="47" s="1"/>
  <c r="I243" i="47"/>
  <c r="O243" i="47" s="1"/>
  <c r="O239" i="47"/>
  <c r="I239" i="47"/>
  <c r="I235" i="47"/>
  <c r="O235" i="47" s="1"/>
  <c r="I231" i="47"/>
  <c r="O231" i="47" s="1"/>
  <c r="O227" i="47"/>
  <c r="I227" i="47"/>
  <c r="I223" i="47"/>
  <c r="O223" i="47" s="1"/>
  <c r="I219" i="47"/>
  <c r="O219" i="47" s="1"/>
  <c r="I215" i="47"/>
  <c r="O215" i="47" s="1"/>
  <c r="I211" i="47"/>
  <c r="O211" i="47" s="1"/>
  <c r="I207" i="47"/>
  <c r="O207" i="47" s="1"/>
  <c r="I203" i="47"/>
  <c r="O203" i="47" s="1"/>
  <c r="I199" i="47"/>
  <c r="O199" i="47" s="1"/>
  <c r="I195" i="47"/>
  <c r="O195" i="47" s="1"/>
  <c r="I191" i="47"/>
  <c r="O191" i="47" s="1"/>
  <c r="O186" i="47"/>
  <c r="I186" i="47"/>
  <c r="O182" i="47"/>
  <c r="I182" i="47"/>
  <c r="I178" i="47"/>
  <c r="O178" i="47" s="1"/>
  <c r="I174" i="47"/>
  <c r="O174" i="47" s="1"/>
  <c r="I170" i="47"/>
  <c r="O170" i="47" s="1"/>
  <c r="I166" i="47"/>
  <c r="O166" i="47" s="1"/>
  <c r="I162" i="47"/>
  <c r="O162" i="47" s="1"/>
  <c r="I158" i="47"/>
  <c r="O158" i="47" s="1"/>
  <c r="I154" i="47"/>
  <c r="O154" i="47" s="1"/>
  <c r="I150" i="47"/>
  <c r="O150" i="47" s="1"/>
  <c r="I146" i="47"/>
  <c r="O146" i="47" s="1"/>
  <c r="I142" i="47"/>
  <c r="O142" i="47" s="1"/>
  <c r="I138" i="47"/>
  <c r="O138" i="47" s="1"/>
  <c r="I134" i="47"/>
  <c r="O134" i="47" s="1"/>
  <c r="I130" i="47"/>
  <c r="O130" i="47" s="1"/>
  <c r="I126" i="47"/>
  <c r="O126" i="47" s="1"/>
  <c r="I122" i="47"/>
  <c r="O122" i="47" s="1"/>
  <c r="O118" i="47"/>
  <c r="I118" i="47"/>
  <c r="I114" i="47"/>
  <c r="O114" i="47" s="1"/>
  <c r="I110" i="47"/>
  <c r="O110" i="47" s="1"/>
  <c r="I106" i="47"/>
  <c r="O106" i="47" s="1"/>
  <c r="I102" i="47"/>
  <c r="O102" i="47" s="1"/>
  <c r="I98" i="47"/>
  <c r="O98" i="47" s="1"/>
  <c r="I94" i="47"/>
  <c r="O94" i="47" s="1"/>
  <c r="I90" i="47"/>
  <c r="O90" i="47" s="1"/>
  <c r="I86" i="47"/>
  <c r="O86" i="47" s="1"/>
  <c r="I82" i="47"/>
  <c r="O82" i="47" s="1"/>
  <c r="I78" i="47"/>
  <c r="O78" i="47" s="1"/>
  <c r="O74" i="47"/>
  <c r="I74" i="47"/>
  <c r="I70" i="47"/>
  <c r="O70" i="47" s="1"/>
  <c r="I66" i="47"/>
  <c r="O66" i="47" s="1"/>
  <c r="I62" i="47"/>
  <c r="O62" i="47" s="1"/>
  <c r="I58" i="47"/>
  <c r="O58" i="47" s="1"/>
  <c r="I54" i="47"/>
  <c r="O54" i="47" s="1"/>
  <c r="I50" i="47"/>
  <c r="O50" i="47" s="1"/>
  <c r="I46" i="47"/>
  <c r="O42" i="47"/>
  <c r="I42" i="47"/>
  <c r="I37" i="47"/>
  <c r="I32" i="47"/>
  <c r="O32" i="47" s="1"/>
  <c r="I28" i="47"/>
  <c r="O28" i="47" s="1"/>
  <c r="R27" i="47"/>
  <c r="O27" i="47" s="1"/>
  <c r="I23" i="47"/>
  <c r="O23" i="47" s="1"/>
  <c r="I19" i="47"/>
  <c r="O19" i="47" s="1"/>
  <c r="R18" i="47" s="1"/>
  <c r="O18" i="47" s="1"/>
  <c r="I14" i="47"/>
  <c r="O14" i="47" s="1"/>
  <c r="I10" i="47"/>
  <c r="O10" i="47" s="1"/>
  <c r="R9" i="47"/>
  <c r="O9" i="47" s="1"/>
  <c r="Q9" i="47"/>
  <c r="I9" i="47" s="1"/>
  <c r="I82" i="46"/>
  <c r="O82" i="46" s="1"/>
  <c r="O78" i="46"/>
  <c r="I78" i="46"/>
  <c r="O74" i="46"/>
  <c r="I74" i="46"/>
  <c r="I70" i="46"/>
  <c r="O70" i="46" s="1"/>
  <c r="I66" i="46"/>
  <c r="O66" i="46" s="1"/>
  <c r="I61" i="46"/>
  <c r="O61" i="46" s="1"/>
  <c r="I57" i="46"/>
  <c r="O57" i="46" s="1"/>
  <c r="I53" i="46"/>
  <c r="O53" i="46" s="1"/>
  <c r="I49" i="46"/>
  <c r="O49" i="46" s="1"/>
  <c r="I45" i="46"/>
  <c r="O45" i="46" s="1"/>
  <c r="I40" i="46"/>
  <c r="O40" i="46" s="1"/>
  <c r="I36" i="46"/>
  <c r="O36" i="46" s="1"/>
  <c r="I32" i="46"/>
  <c r="O32" i="46" s="1"/>
  <c r="O28" i="46"/>
  <c r="I28" i="46"/>
  <c r="I24" i="46"/>
  <c r="O24" i="46" s="1"/>
  <c r="I19" i="46"/>
  <c r="O19" i="46" s="1"/>
  <c r="I15" i="46"/>
  <c r="O15" i="46" s="1"/>
  <c r="Q14" i="46"/>
  <c r="I14" i="46" s="1"/>
  <c r="I10" i="46"/>
  <c r="O10" i="46" s="1"/>
  <c r="R9" i="46" s="1"/>
  <c r="O9" i="46" s="1"/>
  <c r="I66" i="45"/>
  <c r="Q65" i="45" s="1"/>
  <c r="I65" i="45" s="1"/>
  <c r="I61" i="45"/>
  <c r="O61" i="45" s="1"/>
  <c r="I57" i="45"/>
  <c r="O57" i="45" s="1"/>
  <c r="I53" i="45"/>
  <c r="Q52" i="45" s="1"/>
  <c r="I52" i="45" s="1"/>
  <c r="I48" i="45"/>
  <c r="I44" i="45"/>
  <c r="O44" i="45" s="1"/>
  <c r="I39" i="45"/>
  <c r="O39" i="45" s="1"/>
  <c r="I35" i="45"/>
  <c r="O35" i="45" s="1"/>
  <c r="I31" i="45"/>
  <c r="O31" i="45" s="1"/>
  <c r="I27" i="45"/>
  <c r="O27" i="45" s="1"/>
  <c r="O23" i="45"/>
  <c r="I23" i="45"/>
  <c r="I19" i="45"/>
  <c r="O19" i="45" s="1"/>
  <c r="I15" i="45"/>
  <c r="O15" i="45" s="1"/>
  <c r="O10" i="45"/>
  <c r="R9" i="45" s="1"/>
  <c r="O9" i="45" s="1"/>
  <c r="I10" i="45"/>
  <c r="Q9" i="45" s="1"/>
  <c r="I9" i="45" s="1"/>
  <c r="I54" i="44"/>
  <c r="O54" i="44" s="1"/>
  <c r="R53" i="44" s="1"/>
  <c r="O53" i="44" s="1"/>
  <c r="Q53" i="44"/>
  <c r="I53" i="44" s="1"/>
  <c r="I49" i="44"/>
  <c r="O49" i="44" s="1"/>
  <c r="I45" i="44"/>
  <c r="I41" i="44"/>
  <c r="O41" i="44" s="1"/>
  <c r="I37" i="44"/>
  <c r="O37" i="44" s="1"/>
  <c r="I32" i="44"/>
  <c r="O32" i="44" s="1"/>
  <c r="I28" i="44"/>
  <c r="I23" i="44"/>
  <c r="O23" i="44" s="1"/>
  <c r="I19" i="44"/>
  <c r="O19" i="44" s="1"/>
  <c r="I15" i="44"/>
  <c r="I10" i="44"/>
  <c r="O10" i="44" s="1"/>
  <c r="R9" i="44" s="1"/>
  <c r="O9" i="44" s="1"/>
  <c r="I172" i="43"/>
  <c r="O172" i="43" s="1"/>
  <c r="R171" i="43" s="1"/>
  <c r="O171" i="43" s="1"/>
  <c r="I167" i="43"/>
  <c r="O167" i="43" s="1"/>
  <c r="I163" i="43"/>
  <c r="O163" i="43" s="1"/>
  <c r="I159" i="43"/>
  <c r="O159" i="43" s="1"/>
  <c r="I155" i="43"/>
  <c r="O155" i="43" s="1"/>
  <c r="I151" i="43"/>
  <c r="O151" i="43" s="1"/>
  <c r="I147" i="43"/>
  <c r="O147" i="43" s="1"/>
  <c r="I143" i="43"/>
  <c r="I138" i="43"/>
  <c r="O138" i="43" s="1"/>
  <c r="R137" i="43" s="1"/>
  <c r="O137" i="43" s="1"/>
  <c r="I133" i="43"/>
  <c r="O133" i="43" s="1"/>
  <c r="R132" i="43" s="1"/>
  <c r="O132" i="43"/>
  <c r="I128" i="43"/>
  <c r="O128" i="43" s="1"/>
  <c r="I124" i="43"/>
  <c r="O124" i="43" s="1"/>
  <c r="I120" i="43"/>
  <c r="I115" i="43"/>
  <c r="O115" i="43" s="1"/>
  <c r="I111" i="43"/>
  <c r="O111" i="43" s="1"/>
  <c r="I107" i="43"/>
  <c r="O107" i="43" s="1"/>
  <c r="I103" i="43"/>
  <c r="O103" i="43" s="1"/>
  <c r="I99" i="43"/>
  <c r="O99" i="43" s="1"/>
  <c r="I95" i="43"/>
  <c r="O95" i="43" s="1"/>
  <c r="I90" i="43"/>
  <c r="O90" i="43" s="1"/>
  <c r="I86" i="43"/>
  <c r="O86" i="43" s="1"/>
  <c r="I82" i="43"/>
  <c r="O82" i="43" s="1"/>
  <c r="I78" i="43"/>
  <c r="O78" i="43" s="1"/>
  <c r="I74" i="43"/>
  <c r="O74" i="43" s="1"/>
  <c r="I70" i="43"/>
  <c r="O70" i="43" s="1"/>
  <c r="O66" i="43"/>
  <c r="I66" i="43"/>
  <c r="I62" i="43"/>
  <c r="O62" i="43" s="1"/>
  <c r="I58" i="43"/>
  <c r="O58" i="43" s="1"/>
  <c r="I54" i="43"/>
  <c r="O54" i="43" s="1"/>
  <c r="I50" i="43"/>
  <c r="O50" i="43" s="1"/>
  <c r="I46" i="43"/>
  <c r="O46" i="43" s="1"/>
  <c r="I42" i="43"/>
  <c r="O42" i="43" s="1"/>
  <c r="I38" i="43"/>
  <c r="O38" i="43" s="1"/>
  <c r="I34" i="43"/>
  <c r="O34" i="43" s="1"/>
  <c r="I30" i="43"/>
  <c r="O30" i="43" s="1"/>
  <c r="I26" i="43"/>
  <c r="O26" i="43" s="1"/>
  <c r="I22" i="43"/>
  <c r="O22" i="43" s="1"/>
  <c r="I18" i="43"/>
  <c r="Q9" i="43" s="1"/>
  <c r="I9" i="43" s="1"/>
  <c r="I14" i="43"/>
  <c r="O14" i="43" s="1"/>
  <c r="I10" i="43"/>
  <c r="O10" i="43" s="1"/>
  <c r="I444" i="42"/>
  <c r="O444" i="42" s="1"/>
  <c r="I440" i="42"/>
  <c r="O440" i="42" s="1"/>
  <c r="I436" i="42"/>
  <c r="O436" i="42" s="1"/>
  <c r="I432" i="42"/>
  <c r="O432" i="42" s="1"/>
  <c r="I428" i="42"/>
  <c r="O428" i="42" s="1"/>
  <c r="I424" i="42"/>
  <c r="O424" i="42" s="1"/>
  <c r="I420" i="42"/>
  <c r="O420" i="42" s="1"/>
  <c r="I415" i="42"/>
  <c r="O415" i="42" s="1"/>
  <c r="R414" i="42"/>
  <c r="O414" i="42" s="1"/>
  <c r="Q414" i="42"/>
  <c r="I414" i="42" s="1"/>
  <c r="I410" i="42"/>
  <c r="O410" i="42" s="1"/>
  <c r="I406" i="42"/>
  <c r="O406" i="42" s="1"/>
  <c r="I402" i="42"/>
  <c r="O402" i="42" s="1"/>
  <c r="I398" i="42"/>
  <c r="O398" i="42" s="1"/>
  <c r="I394" i="42"/>
  <c r="O394" i="42" s="1"/>
  <c r="I390" i="42"/>
  <c r="O390" i="42" s="1"/>
  <c r="I385" i="42"/>
  <c r="O385" i="42" s="1"/>
  <c r="I381" i="42"/>
  <c r="O381" i="42" s="1"/>
  <c r="I377" i="42"/>
  <c r="O377" i="42" s="1"/>
  <c r="I373" i="42"/>
  <c r="I368" i="42"/>
  <c r="O368" i="42" s="1"/>
  <c r="I364" i="42"/>
  <c r="O364" i="42" s="1"/>
  <c r="I360" i="42"/>
  <c r="O360" i="42" s="1"/>
  <c r="O355" i="42"/>
  <c r="I355" i="42"/>
  <c r="I351" i="42"/>
  <c r="O351" i="42" s="1"/>
  <c r="I347" i="42"/>
  <c r="O347" i="42" s="1"/>
  <c r="I343" i="42"/>
  <c r="O343" i="42" s="1"/>
  <c r="I339" i="42"/>
  <c r="O339" i="42" s="1"/>
  <c r="I335" i="42"/>
  <c r="O335" i="42" s="1"/>
  <c r="I331" i="42"/>
  <c r="O331" i="42" s="1"/>
  <c r="I327" i="42"/>
  <c r="O327" i="42" s="1"/>
  <c r="I323" i="42"/>
  <c r="O323" i="42" s="1"/>
  <c r="I319" i="42"/>
  <c r="O319" i="42" s="1"/>
  <c r="I315" i="42"/>
  <c r="O315" i="42" s="1"/>
  <c r="I311" i="42"/>
  <c r="O311" i="42" s="1"/>
  <c r="I307" i="42"/>
  <c r="O307" i="42" s="1"/>
  <c r="I303" i="42"/>
  <c r="O303" i="42" s="1"/>
  <c r="I299" i="42"/>
  <c r="O299" i="42" s="1"/>
  <c r="I295" i="42"/>
  <c r="O295" i="42" s="1"/>
  <c r="I291" i="42"/>
  <c r="O291" i="42" s="1"/>
  <c r="I287" i="42"/>
  <c r="O287" i="42" s="1"/>
  <c r="I283" i="42"/>
  <c r="O283" i="42" s="1"/>
  <c r="I279" i="42"/>
  <c r="O279" i="42" s="1"/>
  <c r="I275" i="42"/>
  <c r="O275" i="42" s="1"/>
  <c r="I271" i="42"/>
  <c r="O271" i="42" s="1"/>
  <c r="I267" i="42"/>
  <c r="O267" i="42" s="1"/>
  <c r="I263" i="42"/>
  <c r="O263" i="42" s="1"/>
  <c r="I259" i="42"/>
  <c r="O259" i="42" s="1"/>
  <c r="I255" i="42"/>
  <c r="O255" i="42" s="1"/>
  <c r="I251" i="42"/>
  <c r="O251" i="42" s="1"/>
  <c r="I247" i="42"/>
  <c r="O247" i="42" s="1"/>
  <c r="I243" i="42"/>
  <c r="O243" i="42" s="1"/>
  <c r="I239" i="42"/>
  <c r="O239" i="42" s="1"/>
  <c r="I235" i="42"/>
  <c r="O235" i="42" s="1"/>
  <c r="O231" i="42"/>
  <c r="I231" i="42"/>
  <c r="O227" i="42"/>
  <c r="I227" i="42"/>
  <c r="I223" i="42"/>
  <c r="O223" i="42" s="1"/>
  <c r="I219" i="42"/>
  <c r="O219" i="42" s="1"/>
  <c r="I215" i="42"/>
  <c r="O215" i="42" s="1"/>
  <c r="I211" i="42"/>
  <c r="O211" i="42" s="1"/>
  <c r="I207" i="42"/>
  <c r="O207" i="42" s="1"/>
  <c r="I203" i="42"/>
  <c r="O203" i="42" s="1"/>
  <c r="I199" i="42"/>
  <c r="O199" i="42" s="1"/>
  <c r="I195" i="42"/>
  <c r="O195" i="42" s="1"/>
  <c r="I191" i="42"/>
  <c r="I187" i="42"/>
  <c r="O187" i="42" s="1"/>
  <c r="I183" i="42"/>
  <c r="O183" i="42" s="1"/>
  <c r="O179" i="42"/>
  <c r="I179" i="42"/>
  <c r="I175" i="42"/>
  <c r="O175" i="42" s="1"/>
  <c r="I170" i="42"/>
  <c r="O170" i="42" s="1"/>
  <c r="I166" i="42"/>
  <c r="O166" i="42" s="1"/>
  <c r="I162" i="42"/>
  <c r="O162" i="42" s="1"/>
  <c r="O158" i="42"/>
  <c r="I158" i="42"/>
  <c r="I154" i="42"/>
  <c r="O154" i="42" s="1"/>
  <c r="O150" i="42"/>
  <c r="I150" i="42"/>
  <c r="I146" i="42"/>
  <c r="O146" i="42" s="1"/>
  <c r="I142" i="42"/>
  <c r="O142" i="42" s="1"/>
  <c r="I138" i="42"/>
  <c r="O138" i="42" s="1"/>
  <c r="I134" i="42"/>
  <c r="O134" i="42" s="1"/>
  <c r="I130" i="42"/>
  <c r="O130" i="42" s="1"/>
  <c r="I126" i="42"/>
  <c r="O126" i="42" s="1"/>
  <c r="I122" i="42"/>
  <c r="O122" i="42" s="1"/>
  <c r="I118" i="42"/>
  <c r="O118" i="42" s="1"/>
  <c r="I114" i="42"/>
  <c r="O114" i="42" s="1"/>
  <c r="O110" i="42"/>
  <c r="I110" i="42"/>
  <c r="I106" i="42"/>
  <c r="O106" i="42" s="1"/>
  <c r="I102" i="42"/>
  <c r="O102" i="42" s="1"/>
  <c r="I98" i="42"/>
  <c r="O98" i="42" s="1"/>
  <c r="O94" i="42"/>
  <c r="I94" i="42"/>
  <c r="I90" i="42"/>
  <c r="O90" i="42" s="1"/>
  <c r="O86" i="42"/>
  <c r="I86" i="42"/>
  <c r="I82" i="42"/>
  <c r="O82" i="42" s="1"/>
  <c r="I78" i="42"/>
  <c r="O78" i="42" s="1"/>
  <c r="I74" i="42"/>
  <c r="O74" i="42" s="1"/>
  <c r="I70" i="42"/>
  <c r="O70" i="42" s="1"/>
  <c r="I66" i="42"/>
  <c r="O66" i="42" s="1"/>
  <c r="I62" i="42"/>
  <c r="O62" i="42" s="1"/>
  <c r="I58" i="42"/>
  <c r="O58" i="42" s="1"/>
  <c r="I54" i="42"/>
  <c r="O54" i="42" s="1"/>
  <c r="I50" i="42"/>
  <c r="O50" i="42" s="1"/>
  <c r="O46" i="42"/>
  <c r="I46" i="42"/>
  <c r="I42" i="42"/>
  <c r="O42" i="42" s="1"/>
  <c r="I38" i="42"/>
  <c r="O38" i="42" s="1"/>
  <c r="I34" i="42"/>
  <c r="O34" i="42" s="1"/>
  <c r="O30" i="42"/>
  <c r="I30" i="42"/>
  <c r="I26" i="42"/>
  <c r="O26" i="42" s="1"/>
  <c r="O22" i="42"/>
  <c r="I22" i="42"/>
  <c r="I18" i="42"/>
  <c r="I14" i="42"/>
  <c r="O14" i="42" s="1"/>
  <c r="I10" i="42"/>
  <c r="O10" i="42" s="1"/>
  <c r="I468" i="41"/>
  <c r="O468" i="41" s="1"/>
  <c r="R467" i="41" s="1"/>
  <c r="O467" i="41" s="1"/>
  <c r="Q467" i="41"/>
  <c r="I467" i="41" s="1"/>
  <c r="I463" i="41"/>
  <c r="O463" i="41" s="1"/>
  <c r="I459" i="41"/>
  <c r="O459" i="41" s="1"/>
  <c r="I455" i="41"/>
  <c r="O455" i="41" s="1"/>
  <c r="I451" i="41"/>
  <c r="O451" i="41" s="1"/>
  <c r="I447" i="41"/>
  <c r="O447" i="41" s="1"/>
  <c r="I443" i="41"/>
  <c r="O443" i="41" s="1"/>
  <c r="I439" i="41"/>
  <c r="O439" i="41" s="1"/>
  <c r="I435" i="41"/>
  <c r="I430" i="41"/>
  <c r="O430" i="41" s="1"/>
  <c r="R429" i="41" s="1"/>
  <c r="O429" i="41" s="1"/>
  <c r="Q429" i="41"/>
  <c r="I429" i="41" s="1"/>
  <c r="I425" i="41"/>
  <c r="O425" i="41" s="1"/>
  <c r="R424" i="41" s="1"/>
  <c r="O424" i="41" s="1"/>
  <c r="I420" i="41"/>
  <c r="O420" i="41" s="1"/>
  <c r="I416" i="41"/>
  <c r="O416" i="41" s="1"/>
  <c r="I412" i="41"/>
  <c r="O412" i="41" s="1"/>
  <c r="I408" i="41"/>
  <c r="I403" i="41"/>
  <c r="O403" i="41" s="1"/>
  <c r="I399" i="41"/>
  <c r="O399" i="41" s="1"/>
  <c r="I395" i="41"/>
  <c r="O395" i="41" s="1"/>
  <c r="I391" i="41"/>
  <c r="O391" i="41" s="1"/>
  <c r="I387" i="41"/>
  <c r="O387" i="41" s="1"/>
  <c r="I383" i="41"/>
  <c r="O383" i="41" s="1"/>
  <c r="I379" i="41"/>
  <c r="O379" i="41" s="1"/>
  <c r="I375" i="41"/>
  <c r="O375" i="41" s="1"/>
  <c r="I371" i="41"/>
  <c r="O371" i="41" s="1"/>
  <c r="I367" i="41"/>
  <c r="O367" i="41" s="1"/>
  <c r="I363" i="41"/>
  <c r="O363" i="41" s="1"/>
  <c r="I359" i="41"/>
  <c r="O359" i="41" s="1"/>
  <c r="I355" i="41"/>
  <c r="O355" i="41" s="1"/>
  <c r="I351" i="41"/>
  <c r="O351" i="41" s="1"/>
  <c r="I347" i="41"/>
  <c r="O347" i="41" s="1"/>
  <c r="I343" i="41"/>
  <c r="O343" i="41" s="1"/>
  <c r="I339" i="41"/>
  <c r="O339" i="41" s="1"/>
  <c r="I335" i="41"/>
  <c r="O335" i="41" s="1"/>
  <c r="O331" i="41"/>
  <c r="I331" i="41"/>
  <c r="I327" i="41"/>
  <c r="O327" i="41" s="1"/>
  <c r="I323" i="41"/>
  <c r="O323" i="41" s="1"/>
  <c r="I319" i="41"/>
  <c r="O319" i="41" s="1"/>
  <c r="I315" i="41"/>
  <c r="O315" i="41" s="1"/>
  <c r="I311" i="41"/>
  <c r="O311" i="41" s="1"/>
  <c r="I307" i="41"/>
  <c r="O307" i="41" s="1"/>
  <c r="I303" i="41"/>
  <c r="O303" i="41" s="1"/>
  <c r="O299" i="41"/>
  <c r="I299" i="41"/>
  <c r="I295" i="41"/>
  <c r="O295" i="41" s="1"/>
  <c r="I291" i="41"/>
  <c r="O291" i="41" s="1"/>
  <c r="I287" i="41"/>
  <c r="O287" i="41" s="1"/>
  <c r="I283" i="41"/>
  <c r="O283" i="41" s="1"/>
  <c r="I279" i="41"/>
  <c r="O279" i="41" s="1"/>
  <c r="I275" i="41"/>
  <c r="O275" i="41" s="1"/>
  <c r="I271" i="41"/>
  <c r="O271" i="41" s="1"/>
  <c r="I267" i="41"/>
  <c r="O267" i="41" s="1"/>
  <c r="I263" i="41"/>
  <c r="O263" i="41" s="1"/>
  <c r="I259" i="41"/>
  <c r="O259" i="41" s="1"/>
  <c r="I255" i="41"/>
  <c r="O255" i="41" s="1"/>
  <c r="I251" i="41"/>
  <c r="O251" i="41" s="1"/>
  <c r="I247" i="41"/>
  <c r="O247" i="41" s="1"/>
  <c r="I243" i="41"/>
  <c r="O243" i="41" s="1"/>
  <c r="I239" i="41"/>
  <c r="O239" i="41" s="1"/>
  <c r="I235" i="41"/>
  <c r="O235" i="41" s="1"/>
  <c r="I231" i="41"/>
  <c r="O231" i="41" s="1"/>
  <c r="I227" i="41"/>
  <c r="O227" i="41" s="1"/>
  <c r="I223" i="41"/>
  <c r="O223" i="41" s="1"/>
  <c r="I219" i="41"/>
  <c r="O219" i="41" s="1"/>
  <c r="I215" i="41"/>
  <c r="O215" i="41" s="1"/>
  <c r="I211" i="41"/>
  <c r="O211" i="41" s="1"/>
  <c r="I207" i="41"/>
  <c r="O207" i="41" s="1"/>
  <c r="O203" i="41"/>
  <c r="I203" i="41"/>
  <c r="I199" i="41"/>
  <c r="O199" i="41" s="1"/>
  <c r="I195" i="41"/>
  <c r="O195" i="41" s="1"/>
  <c r="I191" i="41"/>
  <c r="O191" i="41" s="1"/>
  <c r="I187" i="41"/>
  <c r="O187" i="41" s="1"/>
  <c r="I183" i="41"/>
  <c r="O183" i="41" s="1"/>
  <c r="I179" i="41"/>
  <c r="O179" i="41" s="1"/>
  <c r="I175" i="41"/>
  <c r="O175" i="41" s="1"/>
  <c r="O171" i="41"/>
  <c r="I171" i="41"/>
  <c r="I167" i="41"/>
  <c r="O167" i="41" s="1"/>
  <c r="I163" i="41"/>
  <c r="O163" i="41" s="1"/>
  <c r="I159" i="41"/>
  <c r="I154" i="41"/>
  <c r="O154" i="41" s="1"/>
  <c r="I150" i="41"/>
  <c r="O150" i="41" s="1"/>
  <c r="I146" i="41"/>
  <c r="O146" i="41" s="1"/>
  <c r="I142" i="41"/>
  <c r="O142" i="41" s="1"/>
  <c r="I138" i="41"/>
  <c r="O138" i="41" s="1"/>
  <c r="I134" i="41"/>
  <c r="O134" i="41" s="1"/>
  <c r="I130" i="41"/>
  <c r="O130" i="41" s="1"/>
  <c r="I126" i="41"/>
  <c r="O126" i="41" s="1"/>
  <c r="O122" i="41"/>
  <c r="I122" i="41"/>
  <c r="I118" i="41"/>
  <c r="O118" i="41" s="1"/>
  <c r="I114" i="41"/>
  <c r="O114" i="41" s="1"/>
  <c r="I110" i="41"/>
  <c r="O110" i="41" s="1"/>
  <c r="O106" i="41"/>
  <c r="I106" i="41"/>
  <c r="I102" i="41"/>
  <c r="O102" i="41" s="1"/>
  <c r="I98" i="41"/>
  <c r="O98" i="41" s="1"/>
  <c r="I94" i="41"/>
  <c r="O94" i="41" s="1"/>
  <c r="I90" i="41"/>
  <c r="O90" i="41" s="1"/>
  <c r="I86" i="41"/>
  <c r="O86" i="41" s="1"/>
  <c r="O82" i="41"/>
  <c r="I82" i="41"/>
  <c r="I78" i="41"/>
  <c r="O78" i="41" s="1"/>
  <c r="I74" i="41"/>
  <c r="O74" i="41" s="1"/>
  <c r="I70" i="41"/>
  <c r="O70" i="41" s="1"/>
  <c r="I66" i="41"/>
  <c r="O66" i="41" s="1"/>
  <c r="I62" i="41"/>
  <c r="O62" i="41" s="1"/>
  <c r="I58" i="41"/>
  <c r="O58" i="41" s="1"/>
  <c r="I54" i="41"/>
  <c r="O54" i="41" s="1"/>
  <c r="I50" i="41"/>
  <c r="O50" i="41" s="1"/>
  <c r="I46" i="41"/>
  <c r="O46" i="41" s="1"/>
  <c r="I42" i="41"/>
  <c r="O42" i="41" s="1"/>
  <c r="I38" i="41"/>
  <c r="O38" i="41" s="1"/>
  <c r="I34" i="41"/>
  <c r="O34" i="41" s="1"/>
  <c r="I30" i="41"/>
  <c r="O30" i="41" s="1"/>
  <c r="I26" i="41"/>
  <c r="O26" i="41" s="1"/>
  <c r="I22" i="41"/>
  <c r="I18" i="41"/>
  <c r="O18" i="41" s="1"/>
  <c r="I14" i="41"/>
  <c r="O14" i="41" s="1"/>
  <c r="O10" i="41"/>
  <c r="I10" i="41"/>
  <c r="O115" i="40"/>
  <c r="I115" i="40"/>
  <c r="I111" i="40"/>
  <c r="O111" i="40" s="1"/>
  <c r="I107" i="40"/>
  <c r="O107" i="40" s="1"/>
  <c r="I103" i="40"/>
  <c r="O103" i="40" s="1"/>
  <c r="I98" i="40"/>
  <c r="O98" i="40" s="1"/>
  <c r="I94" i="40"/>
  <c r="O94" i="40" s="1"/>
  <c r="I90" i="40"/>
  <c r="O90" i="40" s="1"/>
  <c r="I86" i="40"/>
  <c r="O86" i="40" s="1"/>
  <c r="I82" i="40"/>
  <c r="O82" i="40" s="1"/>
  <c r="I78" i="40"/>
  <c r="O78" i="40" s="1"/>
  <c r="I74" i="40"/>
  <c r="O74" i="40" s="1"/>
  <c r="I70" i="40"/>
  <c r="O70" i="40" s="1"/>
  <c r="I66" i="40"/>
  <c r="O66" i="40" s="1"/>
  <c r="I62" i="40"/>
  <c r="O62" i="40" s="1"/>
  <c r="I58" i="40"/>
  <c r="O58" i="40" s="1"/>
  <c r="I54" i="40"/>
  <c r="O54" i="40" s="1"/>
  <c r="I50" i="40"/>
  <c r="O50" i="40" s="1"/>
  <c r="I46" i="40"/>
  <c r="O46" i="40" s="1"/>
  <c r="I41" i="40"/>
  <c r="O41" i="40" s="1"/>
  <c r="R40" i="40" s="1"/>
  <c r="O40" i="40" s="1"/>
  <c r="I36" i="40"/>
  <c r="O31" i="40"/>
  <c r="I31" i="40"/>
  <c r="I27" i="40"/>
  <c r="O27" i="40" s="1"/>
  <c r="R26" i="40" s="1"/>
  <c r="O26" i="40" s="1"/>
  <c r="I22" i="40"/>
  <c r="O22" i="40" s="1"/>
  <c r="I18" i="40"/>
  <c r="O18" i="40" s="1"/>
  <c r="I14" i="40"/>
  <c r="O14" i="40" s="1"/>
  <c r="I10" i="40"/>
  <c r="I139" i="39"/>
  <c r="O139" i="39" s="1"/>
  <c r="I135" i="39"/>
  <c r="O135" i="39" s="1"/>
  <c r="I131" i="39"/>
  <c r="I127" i="39"/>
  <c r="O127" i="39" s="1"/>
  <c r="I122" i="39"/>
  <c r="O122" i="39" s="1"/>
  <c r="I118" i="39"/>
  <c r="O118" i="39" s="1"/>
  <c r="I114" i="39"/>
  <c r="O114" i="39" s="1"/>
  <c r="I110" i="39"/>
  <c r="O110" i="39" s="1"/>
  <c r="I106" i="39"/>
  <c r="O106" i="39" s="1"/>
  <c r="I102" i="39"/>
  <c r="O102" i="39" s="1"/>
  <c r="I98" i="39"/>
  <c r="O98" i="39" s="1"/>
  <c r="I94" i="39"/>
  <c r="O94" i="39" s="1"/>
  <c r="I90" i="39"/>
  <c r="O90" i="39" s="1"/>
  <c r="I86" i="39"/>
  <c r="O86" i="39" s="1"/>
  <c r="I82" i="39"/>
  <c r="O82" i="39" s="1"/>
  <c r="I78" i="39"/>
  <c r="O78" i="39" s="1"/>
  <c r="I74" i="39"/>
  <c r="I70" i="39"/>
  <c r="O70" i="39" s="1"/>
  <c r="I66" i="39"/>
  <c r="O66" i="39" s="1"/>
  <c r="I62" i="39"/>
  <c r="O62" i="39" s="1"/>
  <c r="I57" i="39"/>
  <c r="O57" i="39" s="1"/>
  <c r="I53" i="39"/>
  <c r="O53" i="39" s="1"/>
  <c r="I48" i="39"/>
  <c r="I43" i="39"/>
  <c r="O43" i="39" s="1"/>
  <c r="I39" i="39"/>
  <c r="O39" i="39" s="1"/>
  <c r="I35" i="39"/>
  <c r="O35" i="39" s="1"/>
  <c r="I31" i="39"/>
  <c r="I27" i="39"/>
  <c r="O27" i="39" s="1"/>
  <c r="I22" i="39"/>
  <c r="O22" i="39" s="1"/>
  <c r="O18" i="39"/>
  <c r="I18" i="39"/>
  <c r="I14" i="39"/>
  <c r="O14" i="39" s="1"/>
  <c r="I10" i="39"/>
  <c r="O10" i="39" s="1"/>
  <c r="I77" i="38"/>
  <c r="O77" i="38" s="1"/>
  <c r="R76" i="38" s="1"/>
  <c r="O76" i="38" s="1"/>
  <c r="Q76" i="38"/>
  <c r="I76" i="38" s="1"/>
  <c r="I72" i="38"/>
  <c r="O72" i="38" s="1"/>
  <c r="R71" i="38" s="1"/>
  <c r="O71" i="38" s="1"/>
  <c r="I67" i="38"/>
  <c r="O67" i="38" s="1"/>
  <c r="I63" i="38"/>
  <c r="O63" i="38" s="1"/>
  <c r="I59" i="38"/>
  <c r="O59" i="38" s="1"/>
  <c r="I55" i="38"/>
  <c r="Q54" i="38" s="1"/>
  <c r="I54" i="38" s="1"/>
  <c r="I50" i="38"/>
  <c r="O50" i="38" s="1"/>
  <c r="I46" i="38"/>
  <c r="O46" i="38" s="1"/>
  <c r="I42" i="38"/>
  <c r="O42" i="38" s="1"/>
  <c r="I38" i="38"/>
  <c r="O38" i="38" s="1"/>
  <c r="I34" i="38"/>
  <c r="O34" i="38" s="1"/>
  <c r="O30" i="38"/>
  <c r="I30" i="38"/>
  <c r="I26" i="38"/>
  <c r="O26" i="38" s="1"/>
  <c r="I22" i="38"/>
  <c r="O22" i="38" s="1"/>
  <c r="I18" i="38"/>
  <c r="O18" i="38" s="1"/>
  <c r="I14" i="38"/>
  <c r="O14" i="38" s="1"/>
  <c r="I10" i="38"/>
  <c r="O10" i="38" s="1"/>
  <c r="I92" i="37"/>
  <c r="O92" i="37" s="1"/>
  <c r="I88" i="37"/>
  <c r="O88" i="37" s="1"/>
  <c r="I84" i="37"/>
  <c r="O84" i="37" s="1"/>
  <c r="R83" i="37" s="1"/>
  <c r="O83" i="37" s="1"/>
  <c r="I79" i="37"/>
  <c r="O79" i="37" s="1"/>
  <c r="I75" i="37"/>
  <c r="O75" i="37" s="1"/>
  <c r="I71" i="37"/>
  <c r="O71" i="37" s="1"/>
  <c r="I67" i="37"/>
  <c r="O67" i="37" s="1"/>
  <c r="I62" i="37"/>
  <c r="O62" i="37" s="1"/>
  <c r="I58" i="37"/>
  <c r="O58" i="37" s="1"/>
  <c r="I54" i="37"/>
  <c r="O54" i="37" s="1"/>
  <c r="I50" i="37"/>
  <c r="O50" i="37" s="1"/>
  <c r="O46" i="37"/>
  <c r="I46" i="37"/>
  <c r="I42" i="37"/>
  <c r="O42" i="37" s="1"/>
  <c r="I38" i="37"/>
  <c r="O38" i="37" s="1"/>
  <c r="I34" i="37"/>
  <c r="O34" i="37" s="1"/>
  <c r="I30" i="37"/>
  <c r="O30" i="37" s="1"/>
  <c r="I26" i="37"/>
  <c r="O26" i="37" s="1"/>
  <c r="I22" i="37"/>
  <c r="O22" i="37" s="1"/>
  <c r="I18" i="37"/>
  <c r="O18" i="37" s="1"/>
  <c r="I14" i="37"/>
  <c r="I10" i="37"/>
  <c r="O10" i="37" s="1"/>
  <c r="I36" i="36"/>
  <c r="O36" i="36" s="1"/>
  <c r="I32" i="36"/>
  <c r="I27" i="36"/>
  <c r="O27" i="36" s="1"/>
  <c r="I23" i="36"/>
  <c r="O23" i="36" s="1"/>
  <c r="I19" i="36"/>
  <c r="O19" i="36" s="1"/>
  <c r="O15" i="36"/>
  <c r="I15" i="36"/>
  <c r="I10" i="36"/>
  <c r="O10" i="36" s="1"/>
  <c r="R9" i="36" s="1"/>
  <c r="O9" i="36" s="1"/>
  <c r="I73" i="35"/>
  <c r="O73" i="35" s="1"/>
  <c r="I69" i="35"/>
  <c r="I64" i="35"/>
  <c r="O64" i="35" s="1"/>
  <c r="I60" i="35"/>
  <c r="O60" i="35" s="1"/>
  <c r="I56" i="35"/>
  <c r="O56" i="35" s="1"/>
  <c r="O51" i="35"/>
  <c r="R50" i="35" s="1"/>
  <c r="O50" i="35" s="1"/>
  <c r="I51" i="35"/>
  <c r="Q50" i="35" s="1"/>
  <c r="I50" i="35"/>
  <c r="I46" i="35"/>
  <c r="O46" i="35" s="1"/>
  <c r="I42" i="35"/>
  <c r="O42" i="35" s="1"/>
  <c r="I38" i="35"/>
  <c r="O38" i="35" s="1"/>
  <c r="I34" i="35"/>
  <c r="O34" i="35" s="1"/>
  <c r="I30" i="35"/>
  <c r="O30" i="35" s="1"/>
  <c r="I26" i="35"/>
  <c r="O26" i="35" s="1"/>
  <c r="I22" i="35"/>
  <c r="O22" i="35" s="1"/>
  <c r="I18" i="35"/>
  <c r="O18" i="35" s="1"/>
  <c r="I14" i="35"/>
  <c r="O14" i="35" s="1"/>
  <c r="O10" i="35"/>
  <c r="I10" i="35"/>
  <c r="I72" i="34"/>
  <c r="O72" i="34" s="1"/>
  <c r="I68" i="34"/>
  <c r="O68" i="34" s="1"/>
  <c r="I64" i="34"/>
  <c r="O64" i="34" s="1"/>
  <c r="I60" i="34"/>
  <c r="I55" i="34"/>
  <c r="O55" i="34" s="1"/>
  <c r="I51" i="34"/>
  <c r="O51" i="34" s="1"/>
  <c r="O47" i="34"/>
  <c r="I47" i="34"/>
  <c r="I43" i="34"/>
  <c r="O43" i="34" s="1"/>
  <c r="Q42" i="34"/>
  <c r="I42" i="34" s="1"/>
  <c r="I38" i="34"/>
  <c r="O38" i="34" s="1"/>
  <c r="I34" i="34"/>
  <c r="O34" i="34" s="1"/>
  <c r="I30" i="34"/>
  <c r="O30" i="34" s="1"/>
  <c r="I26" i="34"/>
  <c r="O26" i="34" s="1"/>
  <c r="I22" i="34"/>
  <c r="O22" i="34" s="1"/>
  <c r="I18" i="34"/>
  <c r="O18" i="34" s="1"/>
  <c r="I14" i="34"/>
  <c r="O14" i="34" s="1"/>
  <c r="I10" i="34"/>
  <c r="O10" i="34" s="1"/>
  <c r="I46" i="33"/>
  <c r="I41" i="33"/>
  <c r="O41" i="33" s="1"/>
  <c r="I37" i="33"/>
  <c r="O37" i="33" s="1"/>
  <c r="O33" i="33"/>
  <c r="I33" i="33"/>
  <c r="I29" i="33"/>
  <c r="O29" i="33" s="1"/>
  <c r="I25" i="33"/>
  <c r="O25" i="33" s="1"/>
  <c r="I21" i="33"/>
  <c r="O21" i="33" s="1"/>
  <c r="I17" i="33"/>
  <c r="O17" i="33" s="1"/>
  <c r="I13" i="33"/>
  <c r="O13" i="33" s="1"/>
  <c r="I9" i="33"/>
  <c r="O9" i="33" s="1"/>
  <c r="I122" i="32"/>
  <c r="O122" i="32" s="1"/>
  <c r="I118" i="32"/>
  <c r="O118" i="32" s="1"/>
  <c r="O114" i="32"/>
  <c r="I114" i="32"/>
  <c r="I110" i="32"/>
  <c r="O110" i="32" s="1"/>
  <c r="Q109" i="32"/>
  <c r="I109" i="32" s="1"/>
  <c r="I105" i="32"/>
  <c r="O105" i="32" s="1"/>
  <c r="I101" i="32"/>
  <c r="O101" i="32" s="1"/>
  <c r="I97" i="32"/>
  <c r="O97" i="32" s="1"/>
  <c r="I93" i="32"/>
  <c r="O93" i="32" s="1"/>
  <c r="I89" i="32"/>
  <c r="O89" i="32" s="1"/>
  <c r="I85" i="32"/>
  <c r="O85" i="32" s="1"/>
  <c r="I81" i="32"/>
  <c r="O81" i="32" s="1"/>
  <c r="I77" i="32"/>
  <c r="O77" i="32" s="1"/>
  <c r="I73" i="32"/>
  <c r="O73" i="32" s="1"/>
  <c r="I69" i="32"/>
  <c r="O69" i="32" s="1"/>
  <c r="I65" i="32"/>
  <c r="O65" i="32" s="1"/>
  <c r="I61" i="32"/>
  <c r="I56" i="32"/>
  <c r="O56" i="32" s="1"/>
  <c r="R55" i="32" s="1"/>
  <c r="O55" i="32" s="1"/>
  <c r="Q55" i="32"/>
  <c r="I55" i="32" s="1"/>
  <c r="I51" i="32"/>
  <c r="I46" i="32"/>
  <c r="O46" i="32" s="1"/>
  <c r="I42" i="32"/>
  <c r="O42" i="32" s="1"/>
  <c r="I38" i="32"/>
  <c r="O38" i="32" s="1"/>
  <c r="I34" i="32"/>
  <c r="O34" i="32" s="1"/>
  <c r="O30" i="32"/>
  <c r="I30" i="32"/>
  <c r="I26" i="32"/>
  <c r="O26" i="32" s="1"/>
  <c r="I22" i="32"/>
  <c r="O22" i="32" s="1"/>
  <c r="I18" i="32"/>
  <c r="O18" i="32" s="1"/>
  <c r="O14" i="32"/>
  <c r="I14" i="32"/>
  <c r="I9" i="32"/>
  <c r="O9" i="32" s="1"/>
  <c r="R8" i="32" s="1"/>
  <c r="O8" i="32" s="1"/>
  <c r="I90" i="31"/>
  <c r="O90" i="31" s="1"/>
  <c r="I86" i="31"/>
  <c r="I81" i="31"/>
  <c r="O81" i="31" s="1"/>
  <c r="I77" i="31"/>
  <c r="O77" i="31" s="1"/>
  <c r="I73" i="31"/>
  <c r="O73" i="31" s="1"/>
  <c r="I69" i="31"/>
  <c r="O69" i="31" s="1"/>
  <c r="I65" i="31"/>
  <c r="O65" i="31" s="1"/>
  <c r="I61" i="31"/>
  <c r="O61" i="31" s="1"/>
  <c r="I56" i="31"/>
  <c r="O56" i="31" s="1"/>
  <c r="I52" i="31"/>
  <c r="O52" i="31" s="1"/>
  <c r="I48" i="31"/>
  <c r="O48" i="31" s="1"/>
  <c r="I44" i="31"/>
  <c r="O44" i="31" s="1"/>
  <c r="I39" i="31"/>
  <c r="O39" i="31" s="1"/>
  <c r="I35" i="31"/>
  <c r="O35" i="31" s="1"/>
  <c r="I31" i="31"/>
  <c r="O31" i="31" s="1"/>
  <c r="I27" i="31"/>
  <c r="O27" i="31" s="1"/>
  <c r="R14" i="31" s="1"/>
  <c r="O14" i="31" s="1"/>
  <c r="I23" i="31"/>
  <c r="O23" i="31" s="1"/>
  <c r="I19" i="31"/>
  <c r="O19" i="31" s="1"/>
  <c r="I15" i="31"/>
  <c r="O15" i="31" s="1"/>
  <c r="I10" i="31"/>
  <c r="I167" i="30"/>
  <c r="O167" i="30" s="1"/>
  <c r="I163" i="30"/>
  <c r="O163" i="30" s="1"/>
  <c r="I159" i="30"/>
  <c r="O159" i="30" s="1"/>
  <c r="I155" i="30"/>
  <c r="O155" i="30" s="1"/>
  <c r="I151" i="30"/>
  <c r="O151" i="30" s="1"/>
  <c r="I147" i="30"/>
  <c r="O147" i="30" s="1"/>
  <c r="I142" i="30"/>
  <c r="O142" i="30" s="1"/>
  <c r="I138" i="30"/>
  <c r="O138" i="30" s="1"/>
  <c r="O134" i="30"/>
  <c r="I134" i="30"/>
  <c r="I130" i="30"/>
  <c r="O130" i="30" s="1"/>
  <c r="I126" i="30"/>
  <c r="O126" i="30" s="1"/>
  <c r="I122" i="30"/>
  <c r="O122" i="30" s="1"/>
  <c r="O118" i="30"/>
  <c r="I118" i="30"/>
  <c r="I114" i="30"/>
  <c r="O114" i="30" s="1"/>
  <c r="I110" i="30"/>
  <c r="O110" i="30" s="1"/>
  <c r="I105" i="30"/>
  <c r="O105" i="30" s="1"/>
  <c r="I101" i="30"/>
  <c r="O101" i="30" s="1"/>
  <c r="I97" i="30"/>
  <c r="O97" i="30" s="1"/>
  <c r="I93" i="30"/>
  <c r="O93" i="30" s="1"/>
  <c r="I89" i="30"/>
  <c r="O89" i="30" s="1"/>
  <c r="I85" i="30"/>
  <c r="O85" i="30" s="1"/>
  <c r="I81" i="30"/>
  <c r="O81" i="30" s="1"/>
  <c r="R80" i="30" s="1"/>
  <c r="O80" i="30" s="1"/>
  <c r="I76" i="30"/>
  <c r="O76" i="30" s="1"/>
  <c r="I72" i="30"/>
  <c r="O72" i="30" s="1"/>
  <c r="I68" i="30"/>
  <c r="O68" i="30" s="1"/>
  <c r="I64" i="30"/>
  <c r="O64" i="30" s="1"/>
  <c r="I59" i="30"/>
  <c r="O59" i="30" s="1"/>
  <c r="I55" i="30"/>
  <c r="O55" i="30" s="1"/>
  <c r="I51" i="30"/>
  <c r="O51" i="30" s="1"/>
  <c r="I47" i="30"/>
  <c r="O47" i="30" s="1"/>
  <c r="I43" i="30"/>
  <c r="O43" i="30" s="1"/>
  <c r="I39" i="30"/>
  <c r="O39" i="30" s="1"/>
  <c r="I35" i="30"/>
  <c r="O35" i="30" s="1"/>
  <c r="I31" i="30"/>
  <c r="O31" i="30" s="1"/>
  <c r="I27" i="30"/>
  <c r="O27" i="30" s="1"/>
  <c r="I23" i="30"/>
  <c r="O23" i="30" s="1"/>
  <c r="I19" i="30"/>
  <c r="O19" i="30" s="1"/>
  <c r="I15" i="30"/>
  <c r="I10" i="30"/>
  <c r="O10" i="30" s="1"/>
  <c r="R9" i="30" s="1"/>
  <c r="O9" i="30" s="1"/>
  <c r="I134" i="29"/>
  <c r="O134" i="29" s="1"/>
  <c r="I130" i="29"/>
  <c r="O130" i="29" s="1"/>
  <c r="R129" i="29" s="1"/>
  <c r="O129" i="29" s="1"/>
  <c r="Q129" i="29"/>
  <c r="I129" i="29" s="1"/>
  <c r="I125" i="29"/>
  <c r="O125" i="29" s="1"/>
  <c r="I121" i="29"/>
  <c r="O121" i="29" s="1"/>
  <c r="O117" i="29"/>
  <c r="I117" i="29"/>
  <c r="I113" i="29"/>
  <c r="O113" i="29" s="1"/>
  <c r="I109" i="29"/>
  <c r="O109" i="29" s="1"/>
  <c r="I105" i="29"/>
  <c r="O105" i="29" s="1"/>
  <c r="O101" i="29"/>
  <c r="I101" i="29"/>
  <c r="I97" i="29"/>
  <c r="O97" i="29" s="1"/>
  <c r="O93" i="29"/>
  <c r="I93" i="29"/>
  <c r="I89" i="29"/>
  <c r="O89" i="29" s="1"/>
  <c r="O85" i="29"/>
  <c r="I85" i="29"/>
  <c r="O81" i="29"/>
  <c r="I81" i="29"/>
  <c r="I77" i="29"/>
  <c r="O77" i="29" s="1"/>
  <c r="I73" i="29"/>
  <c r="O73" i="29" s="1"/>
  <c r="I69" i="29"/>
  <c r="O69" i="29" s="1"/>
  <c r="O65" i="29"/>
  <c r="I65" i="29"/>
  <c r="I61" i="29"/>
  <c r="O61" i="29" s="1"/>
  <c r="I57" i="29"/>
  <c r="O57" i="29" s="1"/>
  <c r="I53" i="29"/>
  <c r="I48" i="29"/>
  <c r="O48" i="29" s="1"/>
  <c r="R47" i="29" s="1"/>
  <c r="O47" i="29" s="1"/>
  <c r="Q47" i="29"/>
  <c r="I47" i="29" s="1"/>
  <c r="I43" i="29"/>
  <c r="I39" i="29"/>
  <c r="O39" i="29" s="1"/>
  <c r="I34" i="29"/>
  <c r="O34" i="29" s="1"/>
  <c r="I30" i="29"/>
  <c r="O30" i="29" s="1"/>
  <c r="I26" i="29"/>
  <c r="O26" i="29" s="1"/>
  <c r="I22" i="29"/>
  <c r="O22" i="29" s="1"/>
  <c r="I18" i="29"/>
  <c r="I14" i="29"/>
  <c r="O14" i="29" s="1"/>
  <c r="I9" i="29"/>
  <c r="I92" i="28"/>
  <c r="O92" i="28" s="1"/>
  <c r="I88" i="28"/>
  <c r="O88" i="28" s="1"/>
  <c r="O84" i="28"/>
  <c r="I84" i="28"/>
  <c r="O80" i="28"/>
  <c r="I80" i="28"/>
  <c r="I76" i="28"/>
  <c r="O76" i="28" s="1"/>
  <c r="I72" i="28"/>
  <c r="O72" i="28" s="1"/>
  <c r="I68" i="28"/>
  <c r="O68" i="28" s="1"/>
  <c r="O64" i="28"/>
  <c r="I64" i="28"/>
  <c r="I60" i="28"/>
  <c r="I56" i="28"/>
  <c r="O56" i="28" s="1"/>
  <c r="I51" i="28"/>
  <c r="O46" i="28"/>
  <c r="R45" i="28" s="1"/>
  <c r="O45" i="28" s="1"/>
  <c r="I46" i="28"/>
  <c r="Q45" i="28"/>
  <c r="I45" i="28" s="1"/>
  <c r="I41" i="28"/>
  <c r="O41" i="28" s="1"/>
  <c r="O37" i="28"/>
  <c r="I37" i="28"/>
  <c r="I33" i="28"/>
  <c r="O33" i="28" s="1"/>
  <c r="I29" i="28"/>
  <c r="O29" i="28" s="1"/>
  <c r="I25" i="28"/>
  <c r="O25" i="28" s="1"/>
  <c r="I21" i="28"/>
  <c r="O21" i="28" s="1"/>
  <c r="I17" i="28"/>
  <c r="O17" i="28" s="1"/>
  <c r="I13" i="28"/>
  <c r="O13" i="28" s="1"/>
  <c r="O9" i="28"/>
  <c r="I9" i="28"/>
  <c r="I137" i="27"/>
  <c r="O137" i="27" s="1"/>
  <c r="I133" i="27"/>
  <c r="O133" i="27" s="1"/>
  <c r="I129" i="27"/>
  <c r="I124" i="27"/>
  <c r="O124" i="27" s="1"/>
  <c r="I120" i="27"/>
  <c r="O120" i="27" s="1"/>
  <c r="I116" i="27"/>
  <c r="O116" i="27" s="1"/>
  <c r="O112" i="27"/>
  <c r="I112" i="27"/>
  <c r="O108" i="27"/>
  <c r="I108" i="27"/>
  <c r="I104" i="27"/>
  <c r="O104" i="27" s="1"/>
  <c r="I100" i="27"/>
  <c r="O100" i="27" s="1"/>
  <c r="I96" i="27"/>
  <c r="O96" i="27" s="1"/>
  <c r="O92" i="27"/>
  <c r="I92" i="27"/>
  <c r="I88" i="27"/>
  <c r="O88" i="27" s="1"/>
  <c r="I84" i="27"/>
  <c r="O84" i="27" s="1"/>
  <c r="I80" i="27"/>
  <c r="O80" i="27" s="1"/>
  <c r="I76" i="27"/>
  <c r="O76" i="27" s="1"/>
  <c r="I72" i="27"/>
  <c r="I67" i="27"/>
  <c r="O67" i="27" s="1"/>
  <c r="R66" i="27" s="1"/>
  <c r="O66" i="27" s="1"/>
  <c r="O62" i="27"/>
  <c r="I62" i="27"/>
  <c r="I58" i="27"/>
  <c r="O58" i="27" s="1"/>
  <c r="I54" i="27"/>
  <c r="O54" i="27" s="1"/>
  <c r="I50" i="27"/>
  <c r="O50" i="27" s="1"/>
  <c r="O46" i="27"/>
  <c r="I46" i="27"/>
  <c r="O42" i="27"/>
  <c r="I42" i="27"/>
  <c r="I38" i="27"/>
  <c r="O38" i="27" s="1"/>
  <c r="I34" i="27"/>
  <c r="O34" i="27" s="1"/>
  <c r="I30" i="27"/>
  <c r="O30" i="27" s="1"/>
  <c r="O26" i="27"/>
  <c r="I26" i="27"/>
  <c r="I22" i="27"/>
  <c r="I18" i="27"/>
  <c r="O18" i="27" s="1"/>
  <c r="I13" i="27"/>
  <c r="I9" i="27"/>
  <c r="O9" i="27" s="1"/>
  <c r="I133" i="26"/>
  <c r="O133" i="26" s="1"/>
  <c r="O129" i="26"/>
  <c r="R128" i="26" s="1"/>
  <c r="O128" i="26" s="1"/>
  <c r="I129" i="26"/>
  <c r="Q128" i="26" s="1"/>
  <c r="I128" i="26" s="1"/>
  <c r="I124" i="26"/>
  <c r="O124" i="26" s="1"/>
  <c r="O120" i="26"/>
  <c r="I120" i="26"/>
  <c r="I116" i="26"/>
  <c r="O116" i="26" s="1"/>
  <c r="I112" i="26"/>
  <c r="O112" i="26" s="1"/>
  <c r="I108" i="26"/>
  <c r="O108" i="26" s="1"/>
  <c r="O104" i="26"/>
  <c r="I104" i="26"/>
  <c r="O100" i="26"/>
  <c r="I100" i="26"/>
  <c r="I96" i="26"/>
  <c r="O96" i="26" s="1"/>
  <c r="I92" i="26"/>
  <c r="O92" i="26" s="1"/>
  <c r="I88" i="26"/>
  <c r="O88" i="26" s="1"/>
  <c r="O84" i="26"/>
  <c r="I84" i="26"/>
  <c r="I80" i="26"/>
  <c r="O80" i="26" s="1"/>
  <c r="I76" i="26"/>
  <c r="O76" i="26" s="1"/>
  <c r="I72" i="26"/>
  <c r="O72" i="26" s="1"/>
  <c r="I68" i="26"/>
  <c r="O68" i="26" s="1"/>
  <c r="I64" i="26"/>
  <c r="O64" i="26" s="1"/>
  <c r="I60" i="26"/>
  <c r="O60" i="26" s="1"/>
  <c r="Q59" i="26"/>
  <c r="I59" i="26" s="1"/>
  <c r="I55" i="26"/>
  <c r="O55" i="26" s="1"/>
  <c r="I51" i="26"/>
  <c r="O51" i="26" s="1"/>
  <c r="R50" i="26"/>
  <c r="O50" i="26" s="1"/>
  <c r="I46" i="26"/>
  <c r="O46" i="26" s="1"/>
  <c r="I42" i="26"/>
  <c r="O42" i="26" s="1"/>
  <c r="I38" i="26"/>
  <c r="O38" i="26" s="1"/>
  <c r="O34" i="26"/>
  <c r="I34" i="26"/>
  <c r="I30" i="26"/>
  <c r="O30" i="26" s="1"/>
  <c r="I26" i="26"/>
  <c r="O26" i="26" s="1"/>
  <c r="I22" i="26"/>
  <c r="O22" i="26" s="1"/>
  <c r="O18" i="26"/>
  <c r="I18" i="26"/>
  <c r="I14" i="26"/>
  <c r="O9" i="26"/>
  <c r="R8" i="26" s="1"/>
  <c r="O8" i="26" s="1"/>
  <c r="I9" i="26"/>
  <c r="Q8" i="26"/>
  <c r="I8" i="26" s="1"/>
  <c r="I113" i="25"/>
  <c r="O113" i="25" s="1"/>
  <c r="I109" i="25"/>
  <c r="I104" i="25"/>
  <c r="O104" i="25" s="1"/>
  <c r="I100" i="25"/>
  <c r="O100" i="25" s="1"/>
  <c r="I96" i="25"/>
  <c r="O96" i="25" s="1"/>
  <c r="O92" i="25"/>
  <c r="I92" i="25"/>
  <c r="I88" i="25"/>
  <c r="O88" i="25" s="1"/>
  <c r="I84" i="25"/>
  <c r="O84" i="25" s="1"/>
  <c r="I80" i="25"/>
  <c r="O80" i="25" s="1"/>
  <c r="I76" i="25"/>
  <c r="O76" i="25" s="1"/>
  <c r="I72" i="25"/>
  <c r="O72" i="25" s="1"/>
  <c r="I68" i="25"/>
  <c r="O68" i="25" s="1"/>
  <c r="I63" i="25"/>
  <c r="O63" i="25" s="1"/>
  <c r="I59" i="25"/>
  <c r="O59" i="25" s="1"/>
  <c r="I54" i="25"/>
  <c r="O54" i="25" s="1"/>
  <c r="I50" i="25"/>
  <c r="O50" i="25" s="1"/>
  <c r="I46" i="25"/>
  <c r="O46" i="25" s="1"/>
  <c r="I42" i="25"/>
  <c r="O42" i="25" s="1"/>
  <c r="I38" i="25"/>
  <c r="O38" i="25" s="1"/>
  <c r="I34" i="25"/>
  <c r="O34" i="25" s="1"/>
  <c r="I30" i="25"/>
  <c r="O30" i="25" s="1"/>
  <c r="I26" i="25"/>
  <c r="O26" i="25" s="1"/>
  <c r="I22" i="25"/>
  <c r="O22" i="25" s="1"/>
  <c r="I18" i="25"/>
  <c r="I14" i="25"/>
  <c r="O14" i="25" s="1"/>
  <c r="I9" i="25"/>
  <c r="O9" i="25" s="1"/>
  <c r="R8" i="25" s="1"/>
  <c r="O8" i="25"/>
  <c r="I168" i="24"/>
  <c r="O168" i="24" s="1"/>
  <c r="I164" i="24"/>
  <c r="O164" i="24" s="1"/>
  <c r="O160" i="24"/>
  <c r="I160" i="24"/>
  <c r="I156" i="24"/>
  <c r="O156" i="24" s="1"/>
  <c r="Q155" i="24"/>
  <c r="I155" i="24" s="1"/>
  <c r="I151" i="24"/>
  <c r="O151" i="24" s="1"/>
  <c r="R150" i="24" s="1"/>
  <c r="O150" i="24" s="1"/>
  <c r="Q150" i="24"/>
  <c r="I150" i="24" s="1"/>
  <c r="I146" i="24"/>
  <c r="O146" i="24" s="1"/>
  <c r="I142" i="24"/>
  <c r="O142" i="24" s="1"/>
  <c r="I138" i="24"/>
  <c r="O138" i="24" s="1"/>
  <c r="I133" i="24"/>
  <c r="O133" i="24" s="1"/>
  <c r="I129" i="24"/>
  <c r="I125" i="24"/>
  <c r="O125" i="24" s="1"/>
  <c r="I121" i="24"/>
  <c r="O121" i="24" s="1"/>
  <c r="I116" i="24"/>
  <c r="O116" i="24" s="1"/>
  <c r="I112" i="24"/>
  <c r="O112" i="24" s="1"/>
  <c r="I108" i="24"/>
  <c r="O108" i="24" s="1"/>
  <c r="I104" i="24"/>
  <c r="O104" i="24" s="1"/>
  <c r="I100" i="24"/>
  <c r="O100" i="24" s="1"/>
  <c r="I95" i="24"/>
  <c r="O95" i="24" s="1"/>
  <c r="I91" i="24"/>
  <c r="O91" i="24" s="1"/>
  <c r="I87" i="24"/>
  <c r="O87" i="24" s="1"/>
  <c r="I83" i="24"/>
  <c r="O83" i="24" s="1"/>
  <c r="I79" i="24"/>
  <c r="O79" i="24" s="1"/>
  <c r="I75" i="24"/>
  <c r="O75" i="24" s="1"/>
  <c r="I71" i="24"/>
  <c r="O71" i="24" s="1"/>
  <c r="I67" i="24"/>
  <c r="O67" i="24" s="1"/>
  <c r="I63" i="24"/>
  <c r="O63" i="24" s="1"/>
  <c r="I59" i="24"/>
  <c r="O59" i="24" s="1"/>
  <c r="I55" i="24"/>
  <c r="O55" i="24" s="1"/>
  <c r="I51" i="24"/>
  <c r="O51" i="24" s="1"/>
  <c r="O47" i="24"/>
  <c r="I47" i="24"/>
  <c r="I43" i="24"/>
  <c r="O38" i="24"/>
  <c r="I38" i="24"/>
  <c r="I34" i="24"/>
  <c r="O34" i="24" s="1"/>
  <c r="I30" i="24"/>
  <c r="O30" i="24" s="1"/>
  <c r="I26" i="24"/>
  <c r="O26" i="24" s="1"/>
  <c r="I22" i="24"/>
  <c r="O22" i="24" s="1"/>
  <c r="I18" i="24"/>
  <c r="O18" i="24" s="1"/>
  <c r="O13" i="24"/>
  <c r="I13" i="24"/>
  <c r="O9" i="24"/>
  <c r="R8" i="24" s="1"/>
  <c r="O8" i="24" s="1"/>
  <c r="I9" i="24"/>
  <c r="Q8" i="24" s="1"/>
  <c r="I8" i="24" s="1"/>
  <c r="I123" i="23"/>
  <c r="O123" i="23" s="1"/>
  <c r="I119" i="23"/>
  <c r="O119" i="23" s="1"/>
  <c r="I115" i="23"/>
  <c r="O115" i="23" s="1"/>
  <c r="I111" i="23"/>
  <c r="O111" i="23" s="1"/>
  <c r="I107" i="23"/>
  <c r="O107" i="23" s="1"/>
  <c r="I102" i="23"/>
  <c r="O102" i="23" s="1"/>
  <c r="I98" i="23"/>
  <c r="O98" i="23" s="1"/>
  <c r="I94" i="23"/>
  <c r="O94" i="23" s="1"/>
  <c r="I90" i="23"/>
  <c r="I85" i="23"/>
  <c r="O85" i="23" s="1"/>
  <c r="I81" i="23"/>
  <c r="O81" i="23" s="1"/>
  <c r="R80" i="23" s="1"/>
  <c r="O80" i="23" s="1"/>
  <c r="I76" i="23"/>
  <c r="O76" i="23" s="1"/>
  <c r="I72" i="23"/>
  <c r="O72" i="23" s="1"/>
  <c r="I68" i="23"/>
  <c r="O68" i="23" s="1"/>
  <c r="I64" i="23"/>
  <c r="O64" i="23" s="1"/>
  <c r="I60" i="23"/>
  <c r="O55" i="23"/>
  <c r="I55" i="23"/>
  <c r="I51" i="23"/>
  <c r="O51" i="23" s="1"/>
  <c r="O47" i="23"/>
  <c r="I47" i="23"/>
  <c r="I43" i="23"/>
  <c r="O43" i="23" s="1"/>
  <c r="I39" i="23"/>
  <c r="O39" i="23" s="1"/>
  <c r="I35" i="23"/>
  <c r="O35" i="23" s="1"/>
  <c r="I31" i="23"/>
  <c r="I26" i="23"/>
  <c r="O26" i="23" s="1"/>
  <c r="I22" i="23"/>
  <c r="O22" i="23" s="1"/>
  <c r="I18" i="23"/>
  <c r="O18" i="23" s="1"/>
  <c r="I14" i="23"/>
  <c r="O14" i="23" s="1"/>
  <c r="O10" i="23"/>
  <c r="I10" i="23"/>
  <c r="O127" i="22"/>
  <c r="I127" i="22"/>
  <c r="I123" i="22"/>
  <c r="Q118" i="22" s="1"/>
  <c r="I118" i="22" s="1"/>
  <c r="O119" i="22"/>
  <c r="I119" i="22"/>
  <c r="I114" i="22"/>
  <c r="O114" i="22" s="1"/>
  <c r="O110" i="22"/>
  <c r="I110" i="22"/>
  <c r="O106" i="22"/>
  <c r="I106" i="22"/>
  <c r="I102" i="22"/>
  <c r="I97" i="22"/>
  <c r="O97" i="22" s="1"/>
  <c r="O93" i="22"/>
  <c r="I93" i="22"/>
  <c r="I89" i="22"/>
  <c r="Q84" i="22" s="1"/>
  <c r="I84" i="22" s="1"/>
  <c r="I85" i="22"/>
  <c r="O85" i="22" s="1"/>
  <c r="I80" i="22"/>
  <c r="O80" i="22" s="1"/>
  <c r="I76" i="22"/>
  <c r="O76" i="22" s="1"/>
  <c r="O72" i="22"/>
  <c r="I72" i="22"/>
  <c r="O68" i="22"/>
  <c r="I68" i="22"/>
  <c r="I64" i="22"/>
  <c r="O59" i="22"/>
  <c r="I59" i="22"/>
  <c r="I55" i="22"/>
  <c r="O55" i="22" s="1"/>
  <c r="O51" i="22"/>
  <c r="I51" i="22"/>
  <c r="O47" i="22"/>
  <c r="I47" i="22"/>
  <c r="I43" i="22"/>
  <c r="O43" i="22" s="1"/>
  <c r="I39" i="22"/>
  <c r="I35" i="22"/>
  <c r="O35" i="22" s="1"/>
  <c r="I30" i="22"/>
  <c r="O30" i="22" s="1"/>
  <c r="I26" i="22"/>
  <c r="O26" i="22" s="1"/>
  <c r="I22" i="22"/>
  <c r="O22" i="22" s="1"/>
  <c r="I18" i="22"/>
  <c r="O18" i="22" s="1"/>
  <c r="I14" i="22"/>
  <c r="O10" i="22"/>
  <c r="I10" i="22"/>
  <c r="I68" i="21"/>
  <c r="Q67" i="21" s="1"/>
  <c r="I67" i="21" s="1"/>
  <c r="I63" i="21"/>
  <c r="O63" i="21" s="1"/>
  <c r="I59" i="21"/>
  <c r="O59" i="21" s="1"/>
  <c r="I55" i="21"/>
  <c r="O55" i="21" s="1"/>
  <c r="I51" i="21"/>
  <c r="O51" i="21" s="1"/>
  <c r="I47" i="21"/>
  <c r="Q46" i="21" s="1"/>
  <c r="I46" i="21" s="1"/>
  <c r="I42" i="21"/>
  <c r="O42" i="21" s="1"/>
  <c r="I38" i="21"/>
  <c r="O38" i="21" s="1"/>
  <c r="O34" i="21"/>
  <c r="I34" i="21"/>
  <c r="I30" i="21"/>
  <c r="O30" i="21" s="1"/>
  <c r="I26" i="21"/>
  <c r="O26" i="21" s="1"/>
  <c r="I22" i="21"/>
  <c r="O18" i="21"/>
  <c r="I18" i="21"/>
  <c r="I13" i="21"/>
  <c r="Q8" i="21" s="1"/>
  <c r="I8" i="21" s="1"/>
  <c r="O9" i="21"/>
  <c r="I9" i="21"/>
  <c r="O401" i="20"/>
  <c r="I401" i="20"/>
  <c r="I397" i="20"/>
  <c r="O397" i="20" s="1"/>
  <c r="I393" i="20"/>
  <c r="O393" i="20" s="1"/>
  <c r="I389" i="20"/>
  <c r="O389" i="20" s="1"/>
  <c r="I385" i="20"/>
  <c r="O385" i="20" s="1"/>
  <c r="I381" i="20"/>
  <c r="O381" i="20" s="1"/>
  <c r="I377" i="20"/>
  <c r="O377" i="20" s="1"/>
  <c r="I373" i="20"/>
  <c r="O373" i="20" s="1"/>
  <c r="I369" i="20"/>
  <c r="O369" i="20" s="1"/>
  <c r="I365" i="20"/>
  <c r="O365" i="20" s="1"/>
  <c r="I361" i="20"/>
  <c r="O361" i="20" s="1"/>
  <c r="I357" i="20"/>
  <c r="O357" i="20" s="1"/>
  <c r="I353" i="20"/>
  <c r="O353" i="20" s="1"/>
  <c r="I349" i="20"/>
  <c r="O349" i="20" s="1"/>
  <c r="I345" i="20"/>
  <c r="O345" i="20" s="1"/>
  <c r="I341" i="20"/>
  <c r="O341" i="20" s="1"/>
  <c r="I337" i="20"/>
  <c r="I332" i="20"/>
  <c r="O332" i="20" s="1"/>
  <c r="I328" i="20"/>
  <c r="O328" i="20" s="1"/>
  <c r="I324" i="20"/>
  <c r="O324" i="20" s="1"/>
  <c r="I320" i="20"/>
  <c r="O320" i="20" s="1"/>
  <c r="I316" i="20"/>
  <c r="Q315" i="20" s="1"/>
  <c r="I315" i="20" s="1"/>
  <c r="I311" i="20"/>
  <c r="O311" i="20" s="1"/>
  <c r="I307" i="20"/>
  <c r="O307" i="20" s="1"/>
  <c r="O303" i="20"/>
  <c r="I303" i="20"/>
  <c r="I299" i="20"/>
  <c r="O299" i="20" s="1"/>
  <c r="I295" i="20"/>
  <c r="O295" i="20" s="1"/>
  <c r="I291" i="20"/>
  <c r="O291" i="20" s="1"/>
  <c r="O287" i="20"/>
  <c r="I287" i="20"/>
  <c r="I283" i="20"/>
  <c r="O283" i="20" s="1"/>
  <c r="I278" i="20"/>
  <c r="O278" i="20" s="1"/>
  <c r="I274" i="20"/>
  <c r="O274" i="20" s="1"/>
  <c r="O269" i="20"/>
  <c r="I269" i="20"/>
  <c r="I265" i="20"/>
  <c r="O265" i="20" s="1"/>
  <c r="I261" i="20"/>
  <c r="O261" i="20" s="1"/>
  <c r="I257" i="20"/>
  <c r="O257" i="20" s="1"/>
  <c r="O253" i="20"/>
  <c r="I253" i="20"/>
  <c r="I249" i="20"/>
  <c r="O249" i="20" s="1"/>
  <c r="I245" i="20"/>
  <c r="O245" i="20" s="1"/>
  <c r="I241" i="20"/>
  <c r="O241" i="20" s="1"/>
  <c r="I237" i="20"/>
  <c r="O237" i="20" s="1"/>
  <c r="I233" i="20"/>
  <c r="O233" i="20" s="1"/>
  <c r="I229" i="20"/>
  <c r="O229" i="20" s="1"/>
  <c r="I225" i="20"/>
  <c r="I220" i="20"/>
  <c r="O220" i="20" s="1"/>
  <c r="I216" i="20"/>
  <c r="O216" i="20" s="1"/>
  <c r="I212" i="20"/>
  <c r="O212" i="20" s="1"/>
  <c r="I208" i="20"/>
  <c r="O208" i="20" s="1"/>
  <c r="I204" i="20"/>
  <c r="O204" i="20" s="1"/>
  <c r="I200" i="20"/>
  <c r="O200" i="20" s="1"/>
  <c r="O196" i="20"/>
  <c r="I196" i="20"/>
  <c r="I192" i="20"/>
  <c r="O192" i="20" s="1"/>
  <c r="I188" i="20"/>
  <c r="O188" i="20" s="1"/>
  <c r="I184" i="20"/>
  <c r="O184" i="20" s="1"/>
  <c r="O180" i="20"/>
  <c r="I180" i="20"/>
  <c r="I176" i="20"/>
  <c r="O176" i="20" s="1"/>
  <c r="O171" i="20"/>
  <c r="I171" i="20"/>
  <c r="I167" i="20"/>
  <c r="O167" i="20" s="1"/>
  <c r="I163" i="20"/>
  <c r="O163" i="20" s="1"/>
  <c r="I159" i="20"/>
  <c r="O159" i="20" s="1"/>
  <c r="O155" i="20"/>
  <c r="I155" i="20"/>
  <c r="I151" i="20"/>
  <c r="O151" i="20" s="1"/>
  <c r="I147" i="20"/>
  <c r="O147" i="20" s="1"/>
  <c r="I143" i="20"/>
  <c r="O143" i="20" s="1"/>
  <c r="O139" i="20"/>
  <c r="I139" i="20"/>
  <c r="I135" i="20"/>
  <c r="O135" i="20" s="1"/>
  <c r="I131" i="20"/>
  <c r="O131" i="20" s="1"/>
  <c r="I127" i="20"/>
  <c r="O127" i="20" s="1"/>
  <c r="I123" i="20"/>
  <c r="O123" i="20" s="1"/>
  <c r="I119" i="20"/>
  <c r="O119" i="20" s="1"/>
  <c r="I115" i="20"/>
  <c r="O115" i="20" s="1"/>
  <c r="I111" i="20"/>
  <c r="O111" i="20" s="1"/>
  <c r="I107" i="20"/>
  <c r="O107" i="20" s="1"/>
  <c r="I103" i="20"/>
  <c r="O103" i="20" s="1"/>
  <c r="I99" i="20"/>
  <c r="O99" i="20" s="1"/>
  <c r="I95" i="20"/>
  <c r="O95" i="20" s="1"/>
  <c r="O91" i="20"/>
  <c r="I91" i="20"/>
  <c r="I87" i="20"/>
  <c r="O87" i="20" s="1"/>
  <c r="I83" i="20"/>
  <c r="O83" i="20" s="1"/>
  <c r="I79" i="20"/>
  <c r="O79" i="20" s="1"/>
  <c r="I75" i="20"/>
  <c r="O75" i="20" s="1"/>
  <c r="I70" i="20"/>
  <c r="O70" i="20" s="1"/>
  <c r="I66" i="20"/>
  <c r="O66" i="20" s="1"/>
  <c r="I62" i="20"/>
  <c r="O62" i="20" s="1"/>
  <c r="I58" i="20"/>
  <c r="O58" i="20" s="1"/>
  <c r="I54" i="20"/>
  <c r="O54" i="20" s="1"/>
  <c r="I50" i="20"/>
  <c r="O50" i="20" s="1"/>
  <c r="I46" i="20"/>
  <c r="O46" i="20" s="1"/>
  <c r="I42" i="20"/>
  <c r="O42" i="20" s="1"/>
  <c r="I38" i="20"/>
  <c r="O38" i="20" s="1"/>
  <c r="O34" i="20"/>
  <c r="I34" i="20"/>
  <c r="I30" i="20"/>
  <c r="O30" i="20" s="1"/>
  <c r="I26" i="20"/>
  <c r="I22" i="20"/>
  <c r="O22" i="20" s="1"/>
  <c r="O18" i="20"/>
  <c r="I18" i="20"/>
  <c r="I13" i="20"/>
  <c r="O13" i="20" s="1"/>
  <c r="I9" i="20"/>
  <c r="I321" i="19"/>
  <c r="O321" i="19" s="1"/>
  <c r="I317" i="19"/>
  <c r="O317" i="19" s="1"/>
  <c r="I313" i="19"/>
  <c r="O313" i="19" s="1"/>
  <c r="I309" i="19"/>
  <c r="O309" i="19" s="1"/>
  <c r="O305" i="19"/>
  <c r="I305" i="19"/>
  <c r="I301" i="19"/>
  <c r="O301" i="19" s="1"/>
  <c r="I297" i="19"/>
  <c r="O297" i="19" s="1"/>
  <c r="I293" i="19"/>
  <c r="O293" i="19" s="1"/>
  <c r="O289" i="19"/>
  <c r="I289" i="19"/>
  <c r="I285" i="19"/>
  <c r="O285" i="19" s="1"/>
  <c r="I281" i="19"/>
  <c r="O281" i="19" s="1"/>
  <c r="I277" i="19"/>
  <c r="O277" i="19" s="1"/>
  <c r="I273" i="19"/>
  <c r="O273" i="19" s="1"/>
  <c r="I269" i="19"/>
  <c r="O269" i="19" s="1"/>
  <c r="I265" i="19"/>
  <c r="O265" i="19" s="1"/>
  <c r="I260" i="19"/>
  <c r="O260" i="19" s="1"/>
  <c r="R259" i="19" s="1"/>
  <c r="O259" i="19" s="1"/>
  <c r="I255" i="19"/>
  <c r="O255" i="19" s="1"/>
  <c r="I251" i="19"/>
  <c r="O251" i="19" s="1"/>
  <c r="I247" i="19"/>
  <c r="O247" i="19" s="1"/>
  <c r="I243" i="19"/>
  <c r="O243" i="19" s="1"/>
  <c r="O239" i="19"/>
  <c r="I239" i="19"/>
  <c r="I235" i="19"/>
  <c r="O235" i="19" s="1"/>
  <c r="I231" i="19"/>
  <c r="I226" i="19"/>
  <c r="O226" i="19" s="1"/>
  <c r="I222" i="19"/>
  <c r="O222" i="19" s="1"/>
  <c r="I218" i="19"/>
  <c r="O218" i="19" s="1"/>
  <c r="I214" i="19"/>
  <c r="O214" i="19" s="1"/>
  <c r="I210" i="19"/>
  <c r="O210" i="19" s="1"/>
  <c r="I206" i="19"/>
  <c r="O206" i="19" s="1"/>
  <c r="I202" i="19"/>
  <c r="O202" i="19" s="1"/>
  <c r="I198" i="19"/>
  <c r="O198" i="19" s="1"/>
  <c r="I194" i="19"/>
  <c r="O194" i="19" s="1"/>
  <c r="I190" i="19"/>
  <c r="O190" i="19" s="1"/>
  <c r="I186" i="19"/>
  <c r="O186" i="19" s="1"/>
  <c r="O182" i="19"/>
  <c r="I182" i="19"/>
  <c r="I178" i="19"/>
  <c r="I174" i="19"/>
  <c r="O174" i="19" s="1"/>
  <c r="I170" i="19"/>
  <c r="O170" i="19" s="1"/>
  <c r="I165" i="19"/>
  <c r="O165" i="19" s="1"/>
  <c r="I161" i="19"/>
  <c r="O161" i="19" s="1"/>
  <c r="O157" i="19"/>
  <c r="I157" i="19"/>
  <c r="I153" i="19"/>
  <c r="O153" i="19" s="1"/>
  <c r="I149" i="19"/>
  <c r="O149" i="19" s="1"/>
  <c r="I145" i="19"/>
  <c r="O145" i="19" s="1"/>
  <c r="I140" i="19"/>
  <c r="O140" i="19" s="1"/>
  <c r="I136" i="19"/>
  <c r="O136" i="19" s="1"/>
  <c r="I132" i="19"/>
  <c r="O132" i="19" s="1"/>
  <c r="I128" i="19"/>
  <c r="O128" i="19" s="1"/>
  <c r="I124" i="19"/>
  <c r="O124" i="19" s="1"/>
  <c r="I120" i="19"/>
  <c r="O120" i="19" s="1"/>
  <c r="I116" i="19"/>
  <c r="O116" i="19" s="1"/>
  <c r="I112" i="19"/>
  <c r="O112" i="19" s="1"/>
  <c r="I107" i="19"/>
  <c r="O107" i="19" s="1"/>
  <c r="I103" i="19"/>
  <c r="O103" i="19" s="1"/>
  <c r="I99" i="19"/>
  <c r="O99" i="19" s="1"/>
  <c r="I95" i="19"/>
  <c r="O95" i="19" s="1"/>
  <c r="I91" i="19"/>
  <c r="O91" i="19" s="1"/>
  <c r="I87" i="19"/>
  <c r="O87" i="19" s="1"/>
  <c r="I83" i="19"/>
  <c r="O83" i="19" s="1"/>
  <c r="I79" i="19"/>
  <c r="O79" i="19" s="1"/>
  <c r="I75" i="19"/>
  <c r="O75" i="19" s="1"/>
  <c r="I71" i="19"/>
  <c r="O71" i="19" s="1"/>
  <c r="I67" i="19"/>
  <c r="O67" i="19" s="1"/>
  <c r="I62" i="19"/>
  <c r="O62" i="19" s="1"/>
  <c r="I58" i="19"/>
  <c r="O58" i="19" s="1"/>
  <c r="I54" i="19"/>
  <c r="O54" i="19" s="1"/>
  <c r="O50" i="19"/>
  <c r="I50" i="19"/>
  <c r="I46" i="19"/>
  <c r="O46" i="19" s="1"/>
  <c r="I42" i="19"/>
  <c r="O42" i="19" s="1"/>
  <c r="I38" i="19"/>
  <c r="O38" i="19" s="1"/>
  <c r="O34" i="19"/>
  <c r="I34" i="19"/>
  <c r="I30" i="19"/>
  <c r="O30" i="19" s="1"/>
  <c r="I26" i="19"/>
  <c r="O26" i="19" s="1"/>
  <c r="I22" i="19"/>
  <c r="O22" i="19" s="1"/>
  <c r="O18" i="19"/>
  <c r="I18" i="19"/>
  <c r="I13" i="19"/>
  <c r="O13" i="19" s="1"/>
  <c r="I9" i="19"/>
  <c r="I365" i="18"/>
  <c r="O365" i="18" s="1"/>
  <c r="I361" i="18"/>
  <c r="O361" i="18" s="1"/>
  <c r="I357" i="18"/>
  <c r="O357" i="18" s="1"/>
  <c r="I353" i="18"/>
  <c r="O353" i="18" s="1"/>
  <c r="O349" i="18"/>
  <c r="I349" i="18"/>
  <c r="I345" i="18"/>
  <c r="O345" i="18" s="1"/>
  <c r="I341" i="18"/>
  <c r="O341" i="18" s="1"/>
  <c r="I337" i="18"/>
  <c r="O337" i="18" s="1"/>
  <c r="I333" i="18"/>
  <c r="O333" i="18" s="1"/>
  <c r="I329" i="18"/>
  <c r="O329" i="18" s="1"/>
  <c r="I325" i="18"/>
  <c r="O325" i="18" s="1"/>
  <c r="I321" i="18"/>
  <c r="O321" i="18" s="1"/>
  <c r="I317" i="18"/>
  <c r="O317" i="18" s="1"/>
  <c r="I313" i="18"/>
  <c r="O313" i="18" s="1"/>
  <c r="I309" i="18"/>
  <c r="O309" i="18" s="1"/>
  <c r="I305" i="18"/>
  <c r="O305" i="18" s="1"/>
  <c r="O301" i="18"/>
  <c r="I301" i="18"/>
  <c r="I297" i="18"/>
  <c r="O297" i="18" s="1"/>
  <c r="O292" i="18"/>
  <c r="R291" i="18" s="1"/>
  <c r="O291" i="18" s="1"/>
  <c r="I292" i="18"/>
  <c r="Q291" i="18" s="1"/>
  <c r="I291" i="18" s="1"/>
  <c r="I287" i="18"/>
  <c r="O287" i="18" s="1"/>
  <c r="I283" i="18"/>
  <c r="O283" i="18" s="1"/>
  <c r="I279" i="18"/>
  <c r="O279" i="18" s="1"/>
  <c r="O275" i="18"/>
  <c r="I275" i="18"/>
  <c r="I271" i="18"/>
  <c r="O271" i="18" s="1"/>
  <c r="I267" i="18"/>
  <c r="O267" i="18" s="1"/>
  <c r="I263" i="18"/>
  <c r="O263" i="18" s="1"/>
  <c r="I259" i="18"/>
  <c r="I254" i="18"/>
  <c r="O254" i="18" s="1"/>
  <c r="I250" i="18"/>
  <c r="O250" i="18" s="1"/>
  <c r="I246" i="18"/>
  <c r="O246" i="18" s="1"/>
  <c r="O242" i="18"/>
  <c r="I242" i="18"/>
  <c r="I238" i="18"/>
  <c r="O238" i="18" s="1"/>
  <c r="O234" i="18"/>
  <c r="I234" i="18"/>
  <c r="I230" i="18"/>
  <c r="O230" i="18" s="1"/>
  <c r="I225" i="18"/>
  <c r="O225" i="18" s="1"/>
  <c r="I221" i="18"/>
  <c r="O221" i="18" s="1"/>
  <c r="O217" i="18"/>
  <c r="I217" i="18"/>
  <c r="I213" i="18"/>
  <c r="O213" i="18" s="1"/>
  <c r="O209" i="18"/>
  <c r="I209" i="18"/>
  <c r="I205" i="18"/>
  <c r="O205" i="18" s="1"/>
  <c r="I201" i="18"/>
  <c r="O201" i="18" s="1"/>
  <c r="I197" i="18"/>
  <c r="O197" i="18" s="1"/>
  <c r="O193" i="18"/>
  <c r="I193" i="18"/>
  <c r="I189" i="18"/>
  <c r="O189" i="18" s="1"/>
  <c r="I185" i="18"/>
  <c r="O185" i="18" s="1"/>
  <c r="I181" i="18"/>
  <c r="O181" i="18" s="1"/>
  <c r="I177" i="18"/>
  <c r="O177" i="18" s="1"/>
  <c r="I173" i="18"/>
  <c r="O173" i="18" s="1"/>
  <c r="I169" i="18"/>
  <c r="O169" i="18" s="1"/>
  <c r="I165" i="18"/>
  <c r="O165" i="18" s="1"/>
  <c r="I161" i="18"/>
  <c r="O161" i="18" s="1"/>
  <c r="I157" i="18"/>
  <c r="I152" i="18"/>
  <c r="O152" i="18" s="1"/>
  <c r="I148" i="18"/>
  <c r="O148" i="18" s="1"/>
  <c r="I144" i="18"/>
  <c r="O144" i="18" s="1"/>
  <c r="I140" i="18"/>
  <c r="O140" i="18" s="1"/>
  <c r="I136" i="18"/>
  <c r="O136" i="18" s="1"/>
  <c r="I132" i="18"/>
  <c r="O132" i="18" s="1"/>
  <c r="I128" i="18"/>
  <c r="O128" i="18" s="1"/>
  <c r="I123" i="18"/>
  <c r="O123" i="18" s="1"/>
  <c r="I119" i="18"/>
  <c r="O119" i="18" s="1"/>
  <c r="I115" i="18"/>
  <c r="O115" i="18" s="1"/>
  <c r="O111" i="18"/>
  <c r="I111" i="18"/>
  <c r="I107" i="18"/>
  <c r="O107" i="18" s="1"/>
  <c r="I103" i="18"/>
  <c r="O103" i="18" s="1"/>
  <c r="I99" i="18"/>
  <c r="O99" i="18" s="1"/>
  <c r="O95" i="18"/>
  <c r="I95" i="18"/>
  <c r="I91" i="18"/>
  <c r="O91" i="18" s="1"/>
  <c r="I87" i="18"/>
  <c r="O87" i="18" s="1"/>
  <c r="I83" i="18"/>
  <c r="O83" i="18" s="1"/>
  <c r="O79" i="18"/>
  <c r="I79" i="18"/>
  <c r="I75" i="18"/>
  <c r="O70" i="18"/>
  <c r="I70" i="18"/>
  <c r="I66" i="18"/>
  <c r="O66" i="18" s="1"/>
  <c r="I62" i="18"/>
  <c r="O62" i="18" s="1"/>
  <c r="I58" i="18"/>
  <c r="O58" i="18" s="1"/>
  <c r="O54" i="18"/>
  <c r="I54" i="18"/>
  <c r="I50" i="18"/>
  <c r="O50" i="18" s="1"/>
  <c r="I46" i="18"/>
  <c r="O46" i="18" s="1"/>
  <c r="I42" i="18"/>
  <c r="O42" i="18" s="1"/>
  <c r="O38" i="18"/>
  <c r="I38" i="18"/>
  <c r="I34" i="18"/>
  <c r="O34" i="18" s="1"/>
  <c r="I30" i="18"/>
  <c r="O30" i="18" s="1"/>
  <c r="I26" i="18"/>
  <c r="O26" i="18" s="1"/>
  <c r="I22" i="18"/>
  <c r="O22" i="18" s="1"/>
  <c r="I18" i="18"/>
  <c r="O13" i="18"/>
  <c r="I13" i="18"/>
  <c r="I9" i="18"/>
  <c r="I369" i="17"/>
  <c r="O369" i="17" s="1"/>
  <c r="I365" i="17"/>
  <c r="O365" i="17" s="1"/>
  <c r="I361" i="17"/>
  <c r="O361" i="17" s="1"/>
  <c r="O357" i="17"/>
  <c r="I357" i="17"/>
  <c r="I353" i="17"/>
  <c r="O353" i="17" s="1"/>
  <c r="I349" i="17"/>
  <c r="O349" i="17" s="1"/>
  <c r="I345" i="17"/>
  <c r="O345" i="17" s="1"/>
  <c r="O341" i="17"/>
  <c r="I341" i="17"/>
  <c r="I337" i="17"/>
  <c r="O337" i="17" s="1"/>
  <c r="I333" i="17"/>
  <c r="O333" i="17" s="1"/>
  <c r="I329" i="17"/>
  <c r="O329" i="17" s="1"/>
  <c r="O325" i="17"/>
  <c r="I325" i="17"/>
  <c r="I321" i="17"/>
  <c r="O321" i="17" s="1"/>
  <c r="I317" i="17"/>
  <c r="O317" i="17" s="1"/>
  <c r="I313" i="17"/>
  <c r="O313" i="17" s="1"/>
  <c r="I309" i="17"/>
  <c r="O309" i="17" s="1"/>
  <c r="I305" i="17"/>
  <c r="O305" i="17" s="1"/>
  <c r="I301" i="17"/>
  <c r="O301" i="17" s="1"/>
  <c r="I296" i="17"/>
  <c r="I291" i="17"/>
  <c r="O291" i="17" s="1"/>
  <c r="I287" i="17"/>
  <c r="O287" i="17" s="1"/>
  <c r="I283" i="17"/>
  <c r="O283" i="17" s="1"/>
  <c r="I279" i="17"/>
  <c r="O279" i="17" s="1"/>
  <c r="I275" i="17"/>
  <c r="O275" i="17" s="1"/>
  <c r="I271" i="17"/>
  <c r="O271" i="17" s="1"/>
  <c r="I267" i="17"/>
  <c r="O267" i="17" s="1"/>
  <c r="I263" i="17"/>
  <c r="O263" i="17" s="1"/>
  <c r="R262" i="17" s="1"/>
  <c r="O262" i="17" s="1"/>
  <c r="I258" i="17"/>
  <c r="O258" i="17" s="1"/>
  <c r="I254" i="17"/>
  <c r="O254" i="17" s="1"/>
  <c r="I250" i="17"/>
  <c r="O250" i="17" s="1"/>
  <c r="I246" i="17"/>
  <c r="O246" i="17" s="1"/>
  <c r="I242" i="17"/>
  <c r="O242" i="17" s="1"/>
  <c r="I238" i="17"/>
  <c r="O238" i="17" s="1"/>
  <c r="I234" i="17"/>
  <c r="O234" i="17" s="1"/>
  <c r="I229" i="17"/>
  <c r="O229" i="17" s="1"/>
  <c r="O225" i="17"/>
  <c r="I225" i="17"/>
  <c r="I221" i="17"/>
  <c r="O221" i="17" s="1"/>
  <c r="I217" i="17"/>
  <c r="O217" i="17" s="1"/>
  <c r="I213" i="17"/>
  <c r="O213" i="17" s="1"/>
  <c r="I209" i="17"/>
  <c r="O209" i="17" s="1"/>
  <c r="I205" i="17"/>
  <c r="O205" i="17" s="1"/>
  <c r="I201" i="17"/>
  <c r="O201" i="17" s="1"/>
  <c r="I197" i="17"/>
  <c r="O197" i="17" s="1"/>
  <c r="I193" i="17"/>
  <c r="O193" i="17" s="1"/>
  <c r="I189" i="17"/>
  <c r="O189" i="17" s="1"/>
  <c r="I185" i="17"/>
  <c r="O185" i="17" s="1"/>
  <c r="I181" i="17"/>
  <c r="O181" i="17" s="1"/>
  <c r="I177" i="17"/>
  <c r="O177" i="17" s="1"/>
  <c r="I173" i="17"/>
  <c r="O173" i="17" s="1"/>
  <c r="I169" i="17"/>
  <c r="O169" i="17" s="1"/>
  <c r="I165" i="17"/>
  <c r="O165" i="17" s="1"/>
  <c r="I161" i="17"/>
  <c r="O161" i="17" s="1"/>
  <c r="I156" i="17"/>
  <c r="O156" i="17" s="1"/>
  <c r="O152" i="17"/>
  <c r="I152" i="17"/>
  <c r="I148" i="17"/>
  <c r="O148" i="17" s="1"/>
  <c r="I144" i="17"/>
  <c r="O144" i="17" s="1"/>
  <c r="I140" i="17"/>
  <c r="O140" i="17" s="1"/>
  <c r="I136" i="17"/>
  <c r="O136" i="17" s="1"/>
  <c r="I132" i="17"/>
  <c r="O127" i="17"/>
  <c r="I127" i="17"/>
  <c r="I123" i="17"/>
  <c r="O123" i="17" s="1"/>
  <c r="I119" i="17"/>
  <c r="O119" i="17" s="1"/>
  <c r="I115" i="17"/>
  <c r="O115" i="17" s="1"/>
  <c r="I111" i="17"/>
  <c r="O111" i="17" s="1"/>
  <c r="I107" i="17"/>
  <c r="O107" i="17" s="1"/>
  <c r="I103" i="17"/>
  <c r="O103" i="17" s="1"/>
  <c r="I99" i="17"/>
  <c r="O99" i="17" s="1"/>
  <c r="I95" i="17"/>
  <c r="O95" i="17" s="1"/>
  <c r="I91" i="17"/>
  <c r="O91" i="17" s="1"/>
  <c r="I87" i="17"/>
  <c r="O87" i="17" s="1"/>
  <c r="I83" i="17"/>
  <c r="O83" i="17" s="1"/>
  <c r="I79" i="17"/>
  <c r="O79" i="17" s="1"/>
  <c r="I74" i="17"/>
  <c r="O74" i="17" s="1"/>
  <c r="I70" i="17"/>
  <c r="O70" i="17" s="1"/>
  <c r="I66" i="17"/>
  <c r="O66" i="17" s="1"/>
  <c r="I62" i="17"/>
  <c r="O62" i="17" s="1"/>
  <c r="I58" i="17"/>
  <c r="O58" i="17" s="1"/>
  <c r="I54" i="17"/>
  <c r="O54" i="17" s="1"/>
  <c r="I50" i="17"/>
  <c r="I46" i="17"/>
  <c r="O46" i="17" s="1"/>
  <c r="I42" i="17"/>
  <c r="O42" i="17" s="1"/>
  <c r="I38" i="17"/>
  <c r="O38" i="17" s="1"/>
  <c r="I34" i="17"/>
  <c r="O34" i="17" s="1"/>
  <c r="I30" i="17"/>
  <c r="O30" i="17" s="1"/>
  <c r="I26" i="17"/>
  <c r="O26" i="17" s="1"/>
  <c r="O22" i="17"/>
  <c r="I22" i="17"/>
  <c r="I18" i="17"/>
  <c r="O18" i="17" s="1"/>
  <c r="I13" i="17"/>
  <c r="O13" i="17" s="1"/>
  <c r="I9" i="17"/>
  <c r="O9" i="17" s="1"/>
  <c r="I71" i="16"/>
  <c r="O71" i="16" s="1"/>
  <c r="I67" i="16"/>
  <c r="I62" i="16"/>
  <c r="O62" i="16" s="1"/>
  <c r="I58" i="16"/>
  <c r="O58" i="16" s="1"/>
  <c r="I54" i="16"/>
  <c r="O54" i="16" s="1"/>
  <c r="I50" i="16"/>
  <c r="O50" i="16" s="1"/>
  <c r="I46" i="16"/>
  <c r="O46" i="16" s="1"/>
  <c r="I42" i="16"/>
  <c r="O42" i="16" s="1"/>
  <c r="I38" i="16"/>
  <c r="O38" i="16" s="1"/>
  <c r="O34" i="16"/>
  <c r="I34" i="16"/>
  <c r="I30" i="16"/>
  <c r="O30" i="16" s="1"/>
  <c r="I26" i="16"/>
  <c r="O26" i="16" s="1"/>
  <c r="I22" i="16"/>
  <c r="O22" i="16" s="1"/>
  <c r="O18" i="16"/>
  <c r="I18" i="16"/>
  <c r="I14" i="16"/>
  <c r="O14" i="16" s="1"/>
  <c r="I10" i="16"/>
  <c r="I67" i="15"/>
  <c r="O67" i="15" s="1"/>
  <c r="I63" i="15"/>
  <c r="O63" i="15" s="1"/>
  <c r="R62" i="15" s="1"/>
  <c r="O62" i="15" s="1"/>
  <c r="I58" i="15"/>
  <c r="O58" i="15" s="1"/>
  <c r="I54" i="15"/>
  <c r="O54" i="15" s="1"/>
  <c r="O50" i="15"/>
  <c r="I50" i="15"/>
  <c r="I46" i="15"/>
  <c r="O46" i="15" s="1"/>
  <c r="I42" i="15"/>
  <c r="O42" i="15" s="1"/>
  <c r="I38" i="15"/>
  <c r="O38" i="15" s="1"/>
  <c r="O34" i="15"/>
  <c r="I34" i="15"/>
  <c r="I30" i="15"/>
  <c r="O30" i="15" s="1"/>
  <c r="I26" i="15"/>
  <c r="O26" i="15" s="1"/>
  <c r="I22" i="15"/>
  <c r="O22" i="15" s="1"/>
  <c r="O18" i="15"/>
  <c r="I18" i="15"/>
  <c r="I14" i="15"/>
  <c r="O14" i="15" s="1"/>
  <c r="I10" i="15"/>
  <c r="I55" i="14"/>
  <c r="O55" i="14" s="1"/>
  <c r="I51" i="14"/>
  <c r="O51" i="14" s="1"/>
  <c r="R50" i="14" s="1"/>
  <c r="O50" i="14" s="1"/>
  <c r="I46" i="14"/>
  <c r="O46" i="14" s="1"/>
  <c r="I42" i="14"/>
  <c r="O42" i="14" s="1"/>
  <c r="O38" i="14"/>
  <c r="I38" i="14"/>
  <c r="I34" i="14"/>
  <c r="O34" i="14" s="1"/>
  <c r="I30" i="14"/>
  <c r="O30" i="14" s="1"/>
  <c r="I26" i="14"/>
  <c r="O26" i="14" s="1"/>
  <c r="I22" i="14"/>
  <c r="O22" i="14" s="1"/>
  <c r="I18" i="14"/>
  <c r="O18" i="14" s="1"/>
  <c r="I14" i="14"/>
  <c r="O14" i="14" s="1"/>
  <c r="I10" i="14"/>
  <c r="O10" i="14" s="1"/>
  <c r="I113" i="13"/>
  <c r="O113" i="13" s="1"/>
  <c r="O109" i="13"/>
  <c r="I109" i="13"/>
  <c r="I105" i="13"/>
  <c r="O105" i="13" s="1"/>
  <c r="I101" i="13"/>
  <c r="O101" i="13" s="1"/>
  <c r="I97" i="13"/>
  <c r="O97" i="13" s="1"/>
  <c r="O93" i="13"/>
  <c r="I93" i="13"/>
  <c r="Q92" i="13" s="1"/>
  <c r="I92" i="13" s="1"/>
  <c r="I88" i="13"/>
  <c r="O88" i="13" s="1"/>
  <c r="I84" i="13"/>
  <c r="O84" i="13" s="1"/>
  <c r="I80" i="13"/>
  <c r="O80" i="13" s="1"/>
  <c r="I76" i="13"/>
  <c r="O76" i="13" s="1"/>
  <c r="I72" i="13"/>
  <c r="O72" i="13" s="1"/>
  <c r="O68" i="13"/>
  <c r="I68" i="13"/>
  <c r="I64" i="13"/>
  <c r="O64" i="13" s="1"/>
  <c r="I60" i="13"/>
  <c r="O60" i="13" s="1"/>
  <c r="I56" i="13"/>
  <c r="O56" i="13" s="1"/>
  <c r="O52" i="13"/>
  <c r="I52" i="13"/>
  <c r="I48" i="13"/>
  <c r="O48" i="13" s="1"/>
  <c r="I43" i="13"/>
  <c r="O43" i="13" s="1"/>
  <c r="I39" i="13"/>
  <c r="O39" i="13" s="1"/>
  <c r="I35" i="13"/>
  <c r="O35" i="13" s="1"/>
  <c r="I31" i="13"/>
  <c r="O31" i="13" s="1"/>
  <c r="I27" i="13"/>
  <c r="O27" i="13" s="1"/>
  <c r="I23" i="13"/>
  <c r="O23" i="13" s="1"/>
  <c r="I19" i="13"/>
  <c r="O19" i="13" s="1"/>
  <c r="I14" i="13"/>
  <c r="O14" i="13" s="1"/>
  <c r="I10" i="13"/>
  <c r="O10" i="13" s="1"/>
  <c r="I65" i="12"/>
  <c r="O65" i="12" s="1"/>
  <c r="I61" i="12"/>
  <c r="O61" i="12" s="1"/>
  <c r="I56" i="12"/>
  <c r="O56" i="12" s="1"/>
  <c r="I52" i="12"/>
  <c r="O52" i="12" s="1"/>
  <c r="I48" i="12"/>
  <c r="O48" i="12" s="1"/>
  <c r="I44" i="12"/>
  <c r="O44" i="12" s="1"/>
  <c r="I40" i="12"/>
  <c r="O40" i="12" s="1"/>
  <c r="I35" i="12"/>
  <c r="O35" i="12" s="1"/>
  <c r="I31" i="12"/>
  <c r="O31" i="12" s="1"/>
  <c r="I27" i="12"/>
  <c r="O27" i="12" s="1"/>
  <c r="O23" i="12"/>
  <c r="I23" i="12"/>
  <c r="I19" i="12"/>
  <c r="O19" i="12" s="1"/>
  <c r="Q18" i="12"/>
  <c r="I18" i="12" s="1"/>
  <c r="I14" i="12"/>
  <c r="O14" i="12" s="1"/>
  <c r="I10" i="12"/>
  <c r="O10" i="12" s="1"/>
  <c r="I333" i="11"/>
  <c r="O333" i="11" s="1"/>
  <c r="I329" i="11"/>
  <c r="O329" i="11" s="1"/>
  <c r="I325" i="11"/>
  <c r="O325" i="11" s="1"/>
  <c r="O321" i="11"/>
  <c r="I321" i="11"/>
  <c r="I317" i="11"/>
  <c r="O317" i="11" s="1"/>
  <c r="I313" i="11"/>
  <c r="O313" i="11" s="1"/>
  <c r="I309" i="11"/>
  <c r="O309" i="11" s="1"/>
  <c r="I305" i="11"/>
  <c r="O305" i="11" s="1"/>
  <c r="I301" i="11"/>
  <c r="O301" i="11" s="1"/>
  <c r="I297" i="11"/>
  <c r="O297" i="11" s="1"/>
  <c r="I293" i="11"/>
  <c r="O293" i="11" s="1"/>
  <c r="I289" i="11"/>
  <c r="O289" i="11" s="1"/>
  <c r="I285" i="11"/>
  <c r="O285" i="11" s="1"/>
  <c r="I281" i="11"/>
  <c r="O281" i="11" s="1"/>
  <c r="I277" i="11"/>
  <c r="O277" i="11" s="1"/>
  <c r="I273" i="11"/>
  <c r="O273" i="11" s="1"/>
  <c r="I269" i="11"/>
  <c r="O269" i="11" s="1"/>
  <c r="I265" i="11"/>
  <c r="O265" i="11" s="1"/>
  <c r="I261" i="11"/>
  <c r="O261" i="11" s="1"/>
  <c r="O257" i="11"/>
  <c r="I257" i="11"/>
  <c r="I253" i="11"/>
  <c r="O253" i="11" s="1"/>
  <c r="I249" i="11"/>
  <c r="O249" i="11" s="1"/>
  <c r="I245" i="11"/>
  <c r="O245" i="11" s="1"/>
  <c r="O241" i="11"/>
  <c r="I241" i="11"/>
  <c r="I237" i="11"/>
  <c r="O237" i="11" s="1"/>
  <c r="I233" i="11"/>
  <c r="O233" i="11" s="1"/>
  <c r="I229" i="11"/>
  <c r="O229" i="11" s="1"/>
  <c r="I225" i="11"/>
  <c r="O225" i="11" s="1"/>
  <c r="I221" i="11"/>
  <c r="O221" i="11" s="1"/>
  <c r="I216" i="11"/>
  <c r="O216" i="11" s="1"/>
  <c r="I212" i="11"/>
  <c r="O212" i="11" s="1"/>
  <c r="I208" i="11"/>
  <c r="O208" i="11" s="1"/>
  <c r="I204" i="11"/>
  <c r="O204" i="11" s="1"/>
  <c r="O200" i="11"/>
  <c r="I200" i="11"/>
  <c r="I196" i="11"/>
  <c r="O196" i="11" s="1"/>
  <c r="I191" i="11"/>
  <c r="O191" i="11" s="1"/>
  <c r="I187" i="11"/>
  <c r="O187" i="11" s="1"/>
  <c r="I183" i="11"/>
  <c r="O183" i="11" s="1"/>
  <c r="I178" i="11"/>
  <c r="O178" i="11" s="1"/>
  <c r="I174" i="11"/>
  <c r="O174" i="11" s="1"/>
  <c r="I170" i="11"/>
  <c r="O170" i="11" s="1"/>
  <c r="I166" i="11"/>
  <c r="O166" i="11" s="1"/>
  <c r="I162" i="11"/>
  <c r="O162" i="11" s="1"/>
  <c r="I158" i="11"/>
  <c r="O158" i="11" s="1"/>
  <c r="I154" i="11"/>
  <c r="O154" i="11" s="1"/>
  <c r="O150" i="11"/>
  <c r="I150" i="11"/>
  <c r="I146" i="11"/>
  <c r="O146" i="11" s="1"/>
  <c r="I142" i="11"/>
  <c r="O142" i="11" s="1"/>
  <c r="I138" i="11"/>
  <c r="O138" i="11" s="1"/>
  <c r="I134" i="11"/>
  <c r="O134" i="11" s="1"/>
  <c r="I130" i="11"/>
  <c r="O130" i="11" s="1"/>
  <c r="I126" i="11"/>
  <c r="I121" i="11"/>
  <c r="O121" i="11" s="1"/>
  <c r="I117" i="11"/>
  <c r="O117" i="11" s="1"/>
  <c r="I112" i="11"/>
  <c r="O112" i="11" s="1"/>
  <c r="R103" i="11" s="1"/>
  <c r="O103" i="11" s="1"/>
  <c r="I108" i="11"/>
  <c r="O108" i="11" s="1"/>
  <c r="I104" i="11"/>
  <c r="O104" i="11" s="1"/>
  <c r="I99" i="11"/>
  <c r="O99" i="11" s="1"/>
  <c r="I95" i="11"/>
  <c r="O95" i="11" s="1"/>
  <c r="I91" i="11"/>
  <c r="O91" i="11" s="1"/>
  <c r="I87" i="11"/>
  <c r="O87" i="11" s="1"/>
  <c r="I83" i="11"/>
  <c r="O83" i="11" s="1"/>
  <c r="I79" i="11"/>
  <c r="O79" i="11" s="1"/>
  <c r="O75" i="11"/>
  <c r="I75" i="11"/>
  <c r="I71" i="11"/>
  <c r="O71" i="11" s="1"/>
  <c r="I67" i="11"/>
  <c r="O67" i="11" s="1"/>
  <c r="I63" i="11"/>
  <c r="O63" i="11" s="1"/>
  <c r="I59" i="11"/>
  <c r="O59" i="11" s="1"/>
  <c r="I55" i="11"/>
  <c r="O55" i="11" s="1"/>
  <c r="I51" i="11"/>
  <c r="O51" i="11" s="1"/>
  <c r="I47" i="11"/>
  <c r="O47" i="11" s="1"/>
  <c r="I43" i="11"/>
  <c r="O43" i="11" s="1"/>
  <c r="I39" i="11"/>
  <c r="O39" i="11" s="1"/>
  <c r="I35" i="11"/>
  <c r="O35" i="11" s="1"/>
  <c r="I31" i="11"/>
  <c r="O31" i="11" s="1"/>
  <c r="I27" i="11"/>
  <c r="O27" i="11" s="1"/>
  <c r="I23" i="11"/>
  <c r="O23" i="11" s="1"/>
  <c r="I19" i="11"/>
  <c r="I15" i="11"/>
  <c r="O15" i="11" s="1"/>
  <c r="I10" i="11"/>
  <c r="O10" i="11" s="1"/>
  <c r="R9" i="11" s="1"/>
  <c r="O9" i="11" s="1"/>
  <c r="I105" i="10"/>
  <c r="O105" i="10" s="1"/>
  <c r="I101" i="10"/>
  <c r="O101" i="10" s="1"/>
  <c r="I97" i="10"/>
  <c r="I92" i="10"/>
  <c r="O92" i="10" s="1"/>
  <c r="I88" i="10"/>
  <c r="O88" i="10" s="1"/>
  <c r="I84" i="10"/>
  <c r="O84" i="10" s="1"/>
  <c r="I80" i="10"/>
  <c r="O80" i="10" s="1"/>
  <c r="I76" i="10"/>
  <c r="O76" i="10" s="1"/>
  <c r="I72" i="10"/>
  <c r="O72" i="10" s="1"/>
  <c r="I67" i="10"/>
  <c r="O67" i="10" s="1"/>
  <c r="R66" i="10"/>
  <c r="O66" i="10" s="1"/>
  <c r="Q66" i="10"/>
  <c r="I66" i="10" s="1"/>
  <c r="I62" i="10"/>
  <c r="O62" i="10" s="1"/>
  <c r="I58" i="10"/>
  <c r="O58" i="10" s="1"/>
  <c r="O54" i="10"/>
  <c r="I54" i="10"/>
  <c r="I50" i="10"/>
  <c r="O50" i="10" s="1"/>
  <c r="I46" i="10"/>
  <c r="O46" i="10" s="1"/>
  <c r="I42" i="10"/>
  <c r="O42" i="10" s="1"/>
  <c r="O38" i="10"/>
  <c r="I38" i="10"/>
  <c r="I34" i="10"/>
  <c r="O34" i="10" s="1"/>
  <c r="I30" i="10"/>
  <c r="O30" i="10" s="1"/>
  <c r="I26" i="10"/>
  <c r="O26" i="10" s="1"/>
  <c r="I22" i="10"/>
  <c r="O22" i="10" s="1"/>
  <c r="I18" i="10"/>
  <c r="O18" i="10" s="1"/>
  <c r="I14" i="10"/>
  <c r="O14" i="10" s="1"/>
  <c r="I10" i="10"/>
  <c r="O10" i="10" s="1"/>
  <c r="I110" i="9"/>
  <c r="O110" i="9" s="1"/>
  <c r="O106" i="9"/>
  <c r="I106" i="9"/>
  <c r="I102" i="9"/>
  <c r="O102" i="9" s="1"/>
  <c r="I98" i="9"/>
  <c r="O98" i="9" s="1"/>
  <c r="I93" i="9"/>
  <c r="O93" i="9" s="1"/>
  <c r="I89" i="9"/>
  <c r="O89" i="9" s="1"/>
  <c r="I85" i="9"/>
  <c r="O85" i="9" s="1"/>
  <c r="I81" i="9"/>
  <c r="O81" i="9" s="1"/>
  <c r="I77" i="9"/>
  <c r="I73" i="9"/>
  <c r="O73" i="9" s="1"/>
  <c r="I68" i="9"/>
  <c r="O68" i="9" s="1"/>
  <c r="R67" i="9" s="1"/>
  <c r="O67" i="9" s="1"/>
  <c r="I63" i="9"/>
  <c r="O63" i="9" s="1"/>
  <c r="I59" i="9"/>
  <c r="O59" i="9" s="1"/>
  <c r="I55" i="9"/>
  <c r="O55" i="9" s="1"/>
  <c r="I51" i="9"/>
  <c r="O51" i="9" s="1"/>
  <c r="I47" i="9"/>
  <c r="O47" i="9" s="1"/>
  <c r="I43" i="9"/>
  <c r="O43" i="9" s="1"/>
  <c r="I39" i="9"/>
  <c r="O39" i="9" s="1"/>
  <c r="I35" i="9"/>
  <c r="O35" i="9" s="1"/>
  <c r="I31" i="9"/>
  <c r="O31" i="9" s="1"/>
  <c r="I27" i="9"/>
  <c r="O27" i="9" s="1"/>
  <c r="I23" i="9"/>
  <c r="O23" i="9" s="1"/>
  <c r="I19" i="9"/>
  <c r="O19" i="9" s="1"/>
  <c r="I15" i="9"/>
  <c r="I10" i="9"/>
  <c r="O10" i="9" s="1"/>
  <c r="R9" i="9"/>
  <c r="O9" i="9" s="1"/>
  <c r="Q9" i="9"/>
  <c r="I9" i="9" s="1"/>
  <c r="I155" i="8"/>
  <c r="O155" i="8" s="1"/>
  <c r="I151" i="8"/>
  <c r="O151" i="8" s="1"/>
  <c r="I147" i="8"/>
  <c r="O147" i="8" s="1"/>
  <c r="I143" i="8"/>
  <c r="O143" i="8" s="1"/>
  <c r="I139" i="8"/>
  <c r="O139" i="8" s="1"/>
  <c r="I135" i="8"/>
  <c r="O135" i="8" s="1"/>
  <c r="I130" i="8"/>
  <c r="O130" i="8" s="1"/>
  <c r="I126" i="8"/>
  <c r="O126" i="8" s="1"/>
  <c r="I122" i="8"/>
  <c r="O122" i="8" s="1"/>
  <c r="I118" i="8"/>
  <c r="O118" i="8" s="1"/>
  <c r="I114" i="8"/>
  <c r="O114" i="8" s="1"/>
  <c r="I109" i="8"/>
  <c r="O109" i="8" s="1"/>
  <c r="I105" i="8"/>
  <c r="O105" i="8" s="1"/>
  <c r="I101" i="8"/>
  <c r="O101" i="8" s="1"/>
  <c r="I97" i="8"/>
  <c r="O97" i="8" s="1"/>
  <c r="I92" i="8"/>
  <c r="O92" i="8" s="1"/>
  <c r="I88" i="8"/>
  <c r="O88" i="8" s="1"/>
  <c r="I84" i="8"/>
  <c r="O84" i="8" s="1"/>
  <c r="I80" i="8"/>
  <c r="O80" i="8" s="1"/>
  <c r="I75" i="8"/>
  <c r="O75" i="8" s="1"/>
  <c r="I71" i="8"/>
  <c r="O71" i="8" s="1"/>
  <c r="I67" i="8"/>
  <c r="O67" i="8" s="1"/>
  <c r="I63" i="8"/>
  <c r="O63" i="8" s="1"/>
  <c r="I59" i="8"/>
  <c r="O59" i="8" s="1"/>
  <c r="I55" i="8"/>
  <c r="O55" i="8" s="1"/>
  <c r="I51" i="8"/>
  <c r="O51" i="8" s="1"/>
  <c r="I47" i="8"/>
  <c r="O47" i="8" s="1"/>
  <c r="I43" i="8"/>
  <c r="O43" i="8" s="1"/>
  <c r="I39" i="8"/>
  <c r="O39" i="8" s="1"/>
  <c r="I35" i="8"/>
  <c r="O35" i="8" s="1"/>
  <c r="I31" i="8"/>
  <c r="O31" i="8" s="1"/>
  <c r="I27" i="8"/>
  <c r="O27" i="8" s="1"/>
  <c r="I23" i="8"/>
  <c r="O23" i="8" s="1"/>
  <c r="I19" i="8"/>
  <c r="O19" i="8" s="1"/>
  <c r="I15" i="8"/>
  <c r="O15" i="8" s="1"/>
  <c r="O10" i="8"/>
  <c r="R9" i="8" s="1"/>
  <c r="O9" i="8" s="1"/>
  <c r="I10" i="8"/>
  <c r="Q9" i="8"/>
  <c r="I9" i="8" s="1"/>
  <c r="I252" i="7"/>
  <c r="O252" i="7" s="1"/>
  <c r="I248" i="7"/>
  <c r="O248" i="7" s="1"/>
  <c r="I244" i="7"/>
  <c r="O244" i="7" s="1"/>
  <c r="I240" i="7"/>
  <c r="O240" i="7" s="1"/>
  <c r="I236" i="7"/>
  <c r="O236" i="7" s="1"/>
  <c r="I232" i="7"/>
  <c r="O232" i="7" s="1"/>
  <c r="I228" i="7"/>
  <c r="O228" i="7" s="1"/>
  <c r="I224" i="7"/>
  <c r="O224" i="7" s="1"/>
  <c r="I220" i="7"/>
  <c r="O220" i="7" s="1"/>
  <c r="I216" i="7"/>
  <c r="O216" i="7" s="1"/>
  <c r="I212" i="7"/>
  <c r="O212" i="7" s="1"/>
  <c r="I208" i="7"/>
  <c r="O208" i="7" s="1"/>
  <c r="I204" i="7"/>
  <c r="O204" i="7" s="1"/>
  <c r="I200" i="7"/>
  <c r="O200" i="7" s="1"/>
  <c r="I196" i="7"/>
  <c r="O196" i="7" s="1"/>
  <c r="I192" i="7"/>
  <c r="I188" i="7"/>
  <c r="O188" i="7" s="1"/>
  <c r="I183" i="7"/>
  <c r="O183" i="7" s="1"/>
  <c r="I179" i="7"/>
  <c r="O179" i="7" s="1"/>
  <c r="I175" i="7"/>
  <c r="I171" i="7"/>
  <c r="O171" i="7" s="1"/>
  <c r="I166" i="7"/>
  <c r="O166" i="7" s="1"/>
  <c r="I162" i="7"/>
  <c r="O162" i="7" s="1"/>
  <c r="I158" i="7"/>
  <c r="O158" i="7" s="1"/>
  <c r="I154" i="7"/>
  <c r="O154" i="7" s="1"/>
  <c r="I150" i="7"/>
  <c r="O150" i="7" s="1"/>
  <c r="I146" i="7"/>
  <c r="O146" i="7" s="1"/>
  <c r="I142" i="7"/>
  <c r="O142" i="7" s="1"/>
  <c r="O138" i="7"/>
  <c r="I138" i="7"/>
  <c r="I134" i="7"/>
  <c r="O134" i="7" s="1"/>
  <c r="I130" i="7"/>
  <c r="I126" i="7"/>
  <c r="O126" i="7" s="1"/>
  <c r="I121" i="7"/>
  <c r="O121" i="7" s="1"/>
  <c r="I117" i="7"/>
  <c r="O117" i="7" s="1"/>
  <c r="I113" i="7"/>
  <c r="I109" i="7"/>
  <c r="O109" i="7" s="1"/>
  <c r="I104" i="7"/>
  <c r="O104" i="7" s="1"/>
  <c r="I100" i="7"/>
  <c r="O100" i="7" s="1"/>
  <c r="I96" i="7"/>
  <c r="O96" i="7" s="1"/>
  <c r="I91" i="7"/>
  <c r="O91" i="7" s="1"/>
  <c r="I87" i="7"/>
  <c r="O87" i="7" s="1"/>
  <c r="I83" i="7"/>
  <c r="O83" i="7" s="1"/>
  <c r="I79" i="7"/>
  <c r="O79" i="7" s="1"/>
  <c r="I75" i="7"/>
  <c r="O75" i="7" s="1"/>
  <c r="I71" i="7"/>
  <c r="O71" i="7" s="1"/>
  <c r="I67" i="7"/>
  <c r="O67" i="7" s="1"/>
  <c r="I63" i="7"/>
  <c r="O63" i="7" s="1"/>
  <c r="I59" i="7"/>
  <c r="O59" i="7" s="1"/>
  <c r="I55" i="7"/>
  <c r="O55" i="7" s="1"/>
  <c r="I51" i="7"/>
  <c r="O51" i="7" s="1"/>
  <c r="O47" i="7"/>
  <c r="I47" i="7"/>
  <c r="I43" i="7"/>
  <c r="O43" i="7" s="1"/>
  <c r="I39" i="7"/>
  <c r="O39" i="7" s="1"/>
  <c r="I35" i="7"/>
  <c r="O35" i="7" s="1"/>
  <c r="O31" i="7"/>
  <c r="I31" i="7"/>
  <c r="I27" i="7"/>
  <c r="O27" i="7" s="1"/>
  <c r="I23" i="7"/>
  <c r="I19" i="7"/>
  <c r="O19" i="7" s="1"/>
  <c r="I14" i="7"/>
  <c r="O14" i="7" s="1"/>
  <c r="R9" i="7" s="1"/>
  <c r="O9" i="7" s="1"/>
  <c r="I10" i="7"/>
  <c r="O10" i="7" s="1"/>
  <c r="I279" i="6"/>
  <c r="O279" i="6" s="1"/>
  <c r="I275" i="6"/>
  <c r="O275" i="6" s="1"/>
  <c r="I271" i="6"/>
  <c r="O271" i="6" s="1"/>
  <c r="I267" i="6"/>
  <c r="O267" i="6" s="1"/>
  <c r="I263" i="6"/>
  <c r="O263" i="6" s="1"/>
  <c r="I259" i="6"/>
  <c r="O259" i="6" s="1"/>
  <c r="I255" i="6"/>
  <c r="O255" i="6" s="1"/>
  <c r="I251" i="6"/>
  <c r="O251" i="6" s="1"/>
  <c r="I247" i="6"/>
  <c r="O247" i="6" s="1"/>
  <c r="I243" i="6"/>
  <c r="O243" i="6" s="1"/>
  <c r="I239" i="6"/>
  <c r="O239" i="6" s="1"/>
  <c r="I235" i="6"/>
  <c r="O235" i="6" s="1"/>
  <c r="I231" i="6"/>
  <c r="O231" i="6" s="1"/>
  <c r="I227" i="6"/>
  <c r="O227" i="6" s="1"/>
  <c r="I223" i="6"/>
  <c r="O223" i="6" s="1"/>
  <c r="I219" i="6"/>
  <c r="O219" i="6" s="1"/>
  <c r="I215" i="6"/>
  <c r="O215" i="6" s="1"/>
  <c r="I211" i="6"/>
  <c r="O211" i="6" s="1"/>
  <c r="I207" i="6"/>
  <c r="O207" i="6" s="1"/>
  <c r="I203" i="6"/>
  <c r="O203" i="6" s="1"/>
  <c r="I199" i="6"/>
  <c r="O199" i="6" s="1"/>
  <c r="I195" i="6"/>
  <c r="O195" i="6" s="1"/>
  <c r="I190" i="6"/>
  <c r="O190" i="6" s="1"/>
  <c r="I186" i="6"/>
  <c r="O186" i="6" s="1"/>
  <c r="I182" i="6"/>
  <c r="O182" i="6" s="1"/>
  <c r="I178" i="6"/>
  <c r="O178" i="6" s="1"/>
  <c r="I174" i="6"/>
  <c r="O174" i="6" s="1"/>
  <c r="I170" i="6"/>
  <c r="O170" i="6" s="1"/>
  <c r="I166" i="6"/>
  <c r="O166" i="6" s="1"/>
  <c r="I162" i="6"/>
  <c r="O162" i="6" s="1"/>
  <c r="I158" i="6"/>
  <c r="O158" i="6" s="1"/>
  <c r="I154" i="6"/>
  <c r="O154" i="6" s="1"/>
  <c r="I150" i="6"/>
  <c r="O150" i="6" s="1"/>
  <c r="I146" i="6"/>
  <c r="O146" i="6" s="1"/>
  <c r="I142" i="6"/>
  <c r="O142" i="6" s="1"/>
  <c r="I138" i="6"/>
  <c r="O138" i="6" s="1"/>
  <c r="I134" i="6"/>
  <c r="O134" i="6" s="1"/>
  <c r="I130" i="6"/>
  <c r="O130" i="6" s="1"/>
  <c r="I126" i="6"/>
  <c r="O126" i="6" s="1"/>
  <c r="I121" i="6"/>
  <c r="O121" i="6" s="1"/>
  <c r="I117" i="6"/>
  <c r="O117" i="6" s="1"/>
  <c r="I113" i="6"/>
  <c r="I108" i="6"/>
  <c r="O108" i="6" s="1"/>
  <c r="I104" i="6"/>
  <c r="O104" i="6" s="1"/>
  <c r="I100" i="6"/>
  <c r="O100" i="6" s="1"/>
  <c r="I96" i="6"/>
  <c r="O96" i="6" s="1"/>
  <c r="I92" i="6"/>
  <c r="O92" i="6" s="1"/>
  <c r="I87" i="6"/>
  <c r="O87" i="6" s="1"/>
  <c r="I83" i="6"/>
  <c r="O83" i="6" s="1"/>
  <c r="I79" i="6"/>
  <c r="O79" i="6" s="1"/>
  <c r="O75" i="6"/>
  <c r="I75" i="6"/>
  <c r="I71" i="6"/>
  <c r="O71" i="6" s="1"/>
  <c r="I67" i="6"/>
  <c r="O67" i="6" s="1"/>
  <c r="I63" i="6"/>
  <c r="O63" i="6" s="1"/>
  <c r="O59" i="6"/>
  <c r="I59" i="6"/>
  <c r="I55" i="6"/>
  <c r="O55" i="6" s="1"/>
  <c r="I51" i="6"/>
  <c r="O51" i="6" s="1"/>
  <c r="I47" i="6"/>
  <c r="O47" i="6" s="1"/>
  <c r="I43" i="6"/>
  <c r="O43" i="6" s="1"/>
  <c r="I39" i="6"/>
  <c r="O39" i="6" s="1"/>
  <c r="I35" i="6"/>
  <c r="O35" i="6" s="1"/>
  <c r="I31" i="6"/>
  <c r="O31" i="6" s="1"/>
  <c r="I27" i="6"/>
  <c r="O27" i="6" s="1"/>
  <c r="I23" i="6"/>
  <c r="O23" i="6" s="1"/>
  <c r="I19" i="6"/>
  <c r="O19" i="6" s="1"/>
  <c r="I15" i="6"/>
  <c r="I10" i="6"/>
  <c r="O10" i="6" s="1"/>
  <c r="R9" i="6" s="1"/>
  <c r="O9" i="6"/>
  <c r="I109" i="5"/>
  <c r="O109" i="5" s="1"/>
  <c r="I105" i="5"/>
  <c r="I100" i="5"/>
  <c r="O100" i="5" s="1"/>
  <c r="I96" i="5"/>
  <c r="O96" i="5" s="1"/>
  <c r="I92" i="5"/>
  <c r="O92" i="5" s="1"/>
  <c r="I88" i="5"/>
  <c r="O88" i="5" s="1"/>
  <c r="I84" i="5"/>
  <c r="I80" i="5"/>
  <c r="O80" i="5" s="1"/>
  <c r="I76" i="5"/>
  <c r="O76" i="5" s="1"/>
  <c r="I71" i="5"/>
  <c r="O71" i="5" s="1"/>
  <c r="I67" i="5"/>
  <c r="O67" i="5" s="1"/>
  <c r="I63" i="5"/>
  <c r="O63" i="5" s="1"/>
  <c r="Q62" i="5"/>
  <c r="I62" i="5" s="1"/>
  <c r="O58" i="5"/>
  <c r="I58" i="5"/>
  <c r="I54" i="5"/>
  <c r="O54" i="5" s="1"/>
  <c r="I50" i="5"/>
  <c r="O50" i="5" s="1"/>
  <c r="I46" i="5"/>
  <c r="O46" i="5" s="1"/>
  <c r="O42" i="5"/>
  <c r="I42" i="5"/>
  <c r="I38" i="5"/>
  <c r="O38" i="5" s="1"/>
  <c r="I34" i="5"/>
  <c r="O34" i="5" s="1"/>
  <c r="I30" i="5"/>
  <c r="O30" i="5" s="1"/>
  <c r="O26" i="5"/>
  <c r="I26" i="5"/>
  <c r="I22" i="5"/>
  <c r="O22" i="5" s="1"/>
  <c r="I18" i="5"/>
  <c r="I14" i="5"/>
  <c r="O14" i="5" s="1"/>
  <c r="O10" i="5"/>
  <c r="I10" i="5"/>
  <c r="I390" i="4"/>
  <c r="O390" i="4" s="1"/>
  <c r="I386" i="4"/>
  <c r="O386" i="4" s="1"/>
  <c r="I382" i="4"/>
  <c r="O382" i="4" s="1"/>
  <c r="I378" i="4"/>
  <c r="O378" i="4" s="1"/>
  <c r="I374" i="4"/>
  <c r="O374" i="4" s="1"/>
  <c r="I370" i="4"/>
  <c r="O370" i="4" s="1"/>
  <c r="I366" i="4"/>
  <c r="O366" i="4" s="1"/>
  <c r="I362" i="4"/>
  <c r="O362" i="4" s="1"/>
  <c r="I358" i="4"/>
  <c r="O358" i="4" s="1"/>
  <c r="I354" i="4"/>
  <c r="O354" i="4" s="1"/>
  <c r="I350" i="4"/>
  <c r="O350" i="4" s="1"/>
  <c r="I346" i="4"/>
  <c r="O346" i="4" s="1"/>
  <c r="O342" i="4"/>
  <c r="I342" i="4"/>
  <c r="I338" i="4"/>
  <c r="O338" i="4" s="1"/>
  <c r="I334" i="4"/>
  <c r="O334" i="4" s="1"/>
  <c r="I330" i="4"/>
  <c r="O330" i="4" s="1"/>
  <c r="O326" i="4"/>
  <c r="I326" i="4"/>
  <c r="I322" i="4"/>
  <c r="O322" i="4" s="1"/>
  <c r="I318" i="4"/>
  <c r="O318" i="4" s="1"/>
  <c r="I314" i="4"/>
  <c r="O314" i="4" s="1"/>
  <c r="O310" i="4"/>
  <c r="I310" i="4"/>
  <c r="I306" i="4"/>
  <c r="O306" i="4" s="1"/>
  <c r="I302" i="4"/>
  <c r="O302" i="4" s="1"/>
  <c r="I298" i="4"/>
  <c r="O298" i="4" s="1"/>
  <c r="O294" i="4"/>
  <c r="I294" i="4"/>
  <c r="I290" i="4"/>
  <c r="O290" i="4" s="1"/>
  <c r="I286" i="4"/>
  <c r="I282" i="4"/>
  <c r="O282" i="4" s="1"/>
  <c r="I278" i="4"/>
  <c r="O278" i="4" s="1"/>
  <c r="I273" i="4"/>
  <c r="O273" i="4" s="1"/>
  <c r="O269" i="4"/>
  <c r="I269" i="4"/>
  <c r="I265" i="4"/>
  <c r="O265" i="4" s="1"/>
  <c r="I261" i="4"/>
  <c r="O261" i="4" s="1"/>
  <c r="I257" i="4"/>
  <c r="O257" i="4" s="1"/>
  <c r="I253" i="4"/>
  <c r="O253" i="4" s="1"/>
  <c r="I249" i="4"/>
  <c r="O249" i="4" s="1"/>
  <c r="O244" i="4"/>
  <c r="R243" i="4" s="1"/>
  <c r="O243" i="4" s="1"/>
  <c r="I244" i="4"/>
  <c r="Q243" i="4" s="1"/>
  <c r="I243" i="4" s="1"/>
  <c r="I239" i="4"/>
  <c r="O239" i="4" s="1"/>
  <c r="I235" i="4"/>
  <c r="O235" i="4" s="1"/>
  <c r="I231" i="4"/>
  <c r="O231" i="4" s="1"/>
  <c r="I227" i="4"/>
  <c r="O227" i="4" s="1"/>
  <c r="I223" i="4"/>
  <c r="O223" i="4" s="1"/>
  <c r="I219" i="4"/>
  <c r="O219" i="4" s="1"/>
  <c r="I215" i="4"/>
  <c r="O215" i="4" s="1"/>
  <c r="I211" i="4"/>
  <c r="O211" i="4" s="1"/>
  <c r="I207" i="4"/>
  <c r="O207" i="4" s="1"/>
  <c r="I203" i="4"/>
  <c r="O203" i="4" s="1"/>
  <c r="I199" i="4"/>
  <c r="O199" i="4" s="1"/>
  <c r="I194" i="4"/>
  <c r="O194" i="4" s="1"/>
  <c r="I190" i="4"/>
  <c r="O190" i="4" s="1"/>
  <c r="I186" i="4"/>
  <c r="O186" i="4" s="1"/>
  <c r="I182" i="4"/>
  <c r="O182" i="4" s="1"/>
  <c r="I178" i="4"/>
  <c r="O178" i="4" s="1"/>
  <c r="I174" i="4"/>
  <c r="O174" i="4" s="1"/>
  <c r="I169" i="4"/>
  <c r="Q164" i="4" s="1"/>
  <c r="I164" i="4" s="1"/>
  <c r="I165" i="4"/>
  <c r="O165" i="4" s="1"/>
  <c r="O160" i="4"/>
  <c r="I160" i="4"/>
  <c r="I156" i="4"/>
  <c r="O156" i="4" s="1"/>
  <c r="I152" i="4"/>
  <c r="O152" i="4" s="1"/>
  <c r="I148" i="4"/>
  <c r="O148" i="4" s="1"/>
  <c r="O144" i="4"/>
  <c r="I144" i="4"/>
  <c r="I140" i="4"/>
  <c r="O140" i="4" s="1"/>
  <c r="I136" i="4"/>
  <c r="O136" i="4" s="1"/>
  <c r="I132" i="4"/>
  <c r="I127" i="4"/>
  <c r="O127" i="4" s="1"/>
  <c r="I123" i="4"/>
  <c r="O123" i="4" s="1"/>
  <c r="I119" i="4"/>
  <c r="O119" i="4" s="1"/>
  <c r="I115" i="4"/>
  <c r="O115" i="4" s="1"/>
  <c r="I111" i="4"/>
  <c r="O111" i="4" s="1"/>
  <c r="I107" i="4"/>
  <c r="O107" i="4" s="1"/>
  <c r="I103" i="4"/>
  <c r="O103" i="4" s="1"/>
  <c r="I99" i="4"/>
  <c r="O99" i="4" s="1"/>
  <c r="I95" i="4"/>
  <c r="O95" i="4" s="1"/>
  <c r="I91" i="4"/>
  <c r="O91" i="4" s="1"/>
  <c r="I87" i="4"/>
  <c r="O87" i="4" s="1"/>
  <c r="I83" i="4"/>
  <c r="O83" i="4" s="1"/>
  <c r="I79" i="4"/>
  <c r="O79" i="4" s="1"/>
  <c r="I75" i="4"/>
  <c r="O75" i="4" s="1"/>
  <c r="O71" i="4"/>
  <c r="I71" i="4"/>
  <c r="I67" i="4"/>
  <c r="O67" i="4" s="1"/>
  <c r="I63" i="4"/>
  <c r="O63" i="4" s="1"/>
  <c r="I59" i="4"/>
  <c r="O59" i="4" s="1"/>
  <c r="O55" i="4"/>
  <c r="I55" i="4"/>
  <c r="I51" i="4"/>
  <c r="O51" i="4" s="1"/>
  <c r="I47" i="4"/>
  <c r="O47" i="4" s="1"/>
  <c r="I43" i="4"/>
  <c r="O43" i="4" s="1"/>
  <c r="O39" i="4"/>
  <c r="I39" i="4"/>
  <c r="I35" i="4"/>
  <c r="O35" i="4" s="1"/>
  <c r="I31" i="4"/>
  <c r="O31" i="4" s="1"/>
  <c r="I27" i="4"/>
  <c r="O27" i="4" s="1"/>
  <c r="O23" i="4"/>
  <c r="I23" i="4"/>
  <c r="I18" i="4"/>
  <c r="O18" i="4" s="1"/>
  <c r="O14" i="4"/>
  <c r="I14" i="4"/>
  <c r="I10" i="4"/>
  <c r="O10" i="4" s="1"/>
  <c r="Q9" i="4"/>
  <c r="I9" i="4" s="1"/>
  <c r="I72" i="3"/>
  <c r="O72" i="3" s="1"/>
  <c r="I68" i="3"/>
  <c r="O68" i="3" s="1"/>
  <c r="I64" i="3"/>
  <c r="O64" i="3" s="1"/>
  <c r="I60" i="3"/>
  <c r="O60" i="3" s="1"/>
  <c r="I56" i="3"/>
  <c r="O56" i="3" s="1"/>
  <c r="I52" i="3"/>
  <c r="O52" i="3" s="1"/>
  <c r="I48" i="3"/>
  <c r="O48" i="3" s="1"/>
  <c r="I44" i="3"/>
  <c r="O44" i="3" s="1"/>
  <c r="I39" i="3"/>
  <c r="O39" i="3" s="1"/>
  <c r="I35" i="3"/>
  <c r="O35" i="3" s="1"/>
  <c r="I31" i="3"/>
  <c r="O31" i="3" s="1"/>
  <c r="I27" i="3"/>
  <c r="O27" i="3" s="1"/>
  <c r="I22" i="3"/>
  <c r="O22" i="3" s="1"/>
  <c r="I18" i="3"/>
  <c r="O18" i="3" s="1"/>
  <c r="I14" i="3"/>
  <c r="O14" i="3" s="1"/>
  <c r="O10" i="3"/>
  <c r="I10" i="3"/>
  <c r="O106" i="2"/>
  <c r="I106" i="2"/>
  <c r="I102" i="2"/>
  <c r="O102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2" i="2"/>
  <c r="O22" i="2" s="1"/>
  <c r="I18" i="2"/>
  <c r="O18" i="2" s="1"/>
  <c r="I14" i="2"/>
  <c r="O14" i="2" s="1"/>
  <c r="I10" i="2"/>
  <c r="O10" i="2" s="1"/>
  <c r="R9" i="2" l="1"/>
  <c r="O9" i="2" s="1"/>
  <c r="O2" i="2" s="1"/>
  <c r="O169" i="4"/>
  <c r="Q104" i="5"/>
  <c r="I104" i="5" s="1"/>
  <c r="R79" i="8"/>
  <c r="O79" i="8" s="1"/>
  <c r="Q273" i="20"/>
  <c r="I273" i="20" s="1"/>
  <c r="Q17" i="21"/>
  <c r="I17" i="21" s="1"/>
  <c r="I3" i="21" s="1"/>
  <c r="O68" i="21"/>
  <c r="R67" i="21" s="1"/>
  <c r="O67" i="21" s="1"/>
  <c r="Q9" i="23"/>
  <c r="I9" i="23" s="1"/>
  <c r="I3" i="23" s="1"/>
  <c r="Q66" i="27"/>
  <c r="I66" i="27" s="1"/>
  <c r="Q55" i="35"/>
  <c r="I55" i="35" s="1"/>
  <c r="Q9" i="36"/>
  <c r="I9" i="36" s="1"/>
  <c r="Q83" i="37"/>
  <c r="I83" i="37" s="1"/>
  <c r="Q71" i="38"/>
  <c r="I71" i="38" s="1"/>
  <c r="Q26" i="40"/>
  <c r="I26" i="40" s="1"/>
  <c r="Q171" i="43"/>
  <c r="I171" i="43" s="1"/>
  <c r="Q112" i="6"/>
  <c r="I112" i="6" s="1"/>
  <c r="Q47" i="13"/>
  <c r="I47" i="13" s="1"/>
  <c r="Q224" i="20"/>
  <c r="I224" i="20" s="1"/>
  <c r="R273" i="20"/>
  <c r="O273" i="20" s="1"/>
  <c r="R9" i="23"/>
  <c r="O9" i="23" s="1"/>
  <c r="Q106" i="23"/>
  <c r="I106" i="23" s="1"/>
  <c r="R137" i="24"/>
  <c r="O137" i="24" s="1"/>
  <c r="R9" i="34"/>
  <c r="O9" i="34" s="1"/>
  <c r="O2" i="34" s="1"/>
  <c r="Q9" i="39"/>
  <c r="I9" i="39" s="1"/>
  <c r="I3" i="39" s="1"/>
  <c r="Q52" i="39"/>
  <c r="I52" i="39" s="1"/>
  <c r="Q424" i="41"/>
  <c r="I424" i="41" s="1"/>
  <c r="Q75" i="5"/>
  <c r="I75" i="5" s="1"/>
  <c r="R144" i="19"/>
  <c r="O144" i="19" s="1"/>
  <c r="R175" i="20"/>
  <c r="O175" i="20" s="1"/>
  <c r="Q146" i="30"/>
  <c r="I146" i="30" s="1"/>
  <c r="R13" i="32"/>
  <c r="O13" i="32" s="1"/>
  <c r="Q66" i="37"/>
  <c r="I66" i="37" s="1"/>
  <c r="R248" i="4"/>
  <c r="O248" i="4" s="1"/>
  <c r="Q96" i="8"/>
  <c r="I96" i="8" s="1"/>
  <c r="Q9" i="10"/>
  <c r="I9" i="10" s="1"/>
  <c r="Q103" i="11"/>
  <c r="I103" i="11" s="1"/>
  <c r="R60" i="12"/>
  <c r="O60" i="12" s="1"/>
  <c r="Q9" i="22"/>
  <c r="I9" i="22" s="1"/>
  <c r="Q50" i="26"/>
  <c r="I50" i="26" s="1"/>
  <c r="O55" i="38"/>
  <c r="R54" i="38" s="1"/>
  <c r="O54" i="38" s="1"/>
  <c r="R52" i="39"/>
  <c r="O52" i="39" s="1"/>
  <c r="Q359" i="42"/>
  <c r="I359" i="42" s="1"/>
  <c r="O18" i="43"/>
  <c r="O66" i="45"/>
  <c r="R65" i="45" s="1"/>
  <c r="O65" i="45" s="1"/>
  <c r="Q14" i="6"/>
  <c r="I14" i="6" s="1"/>
  <c r="R113" i="8"/>
  <c r="O113" i="8" s="1"/>
  <c r="Q160" i="17"/>
  <c r="I160" i="17" s="1"/>
  <c r="Q233" i="17"/>
  <c r="I233" i="17" s="1"/>
  <c r="Q282" i="20"/>
  <c r="I282" i="20" s="1"/>
  <c r="Q34" i="22"/>
  <c r="I34" i="22" s="1"/>
  <c r="Q101" i="22"/>
  <c r="I101" i="22" s="1"/>
  <c r="Q89" i="23"/>
  <c r="I89" i="23" s="1"/>
  <c r="Q52" i="29"/>
  <c r="I52" i="29" s="1"/>
  <c r="Q9" i="46"/>
  <c r="I9" i="46" s="1"/>
  <c r="Q27" i="47"/>
  <c r="I27" i="47" s="1"/>
  <c r="R9" i="3"/>
  <c r="O9" i="3" s="1"/>
  <c r="R9" i="4"/>
  <c r="O9" i="4" s="1"/>
  <c r="Q9" i="13"/>
  <c r="I9" i="13" s="1"/>
  <c r="Q336" i="20"/>
  <c r="I336" i="20" s="1"/>
  <c r="Q63" i="22"/>
  <c r="I63" i="22" s="1"/>
  <c r="O102" i="22"/>
  <c r="R101" i="22" s="1"/>
  <c r="O101" i="22" s="1"/>
  <c r="O90" i="23"/>
  <c r="Q58" i="25"/>
  <c r="I58" i="25" s="1"/>
  <c r="O53" i="29"/>
  <c r="Q9" i="34"/>
  <c r="I9" i="34" s="1"/>
  <c r="Q68" i="35"/>
  <c r="I68" i="35" s="1"/>
  <c r="Q9" i="5"/>
  <c r="I9" i="5" s="1"/>
  <c r="R9" i="10"/>
  <c r="O9" i="10" s="1"/>
  <c r="Q9" i="7"/>
  <c r="I9" i="7" s="1"/>
  <c r="Q95" i="7"/>
  <c r="I95" i="7" s="1"/>
  <c r="Q97" i="9"/>
  <c r="I97" i="9" s="1"/>
  <c r="Q96" i="10"/>
  <c r="I96" i="10" s="1"/>
  <c r="R164" i="4"/>
  <c r="O164" i="4" s="1"/>
  <c r="Q79" i="8"/>
  <c r="I79" i="8" s="1"/>
  <c r="O97" i="10"/>
  <c r="R96" i="10" s="1"/>
  <c r="O96" i="10" s="1"/>
  <c r="O337" i="20"/>
  <c r="R146" i="30"/>
  <c r="O146" i="30" s="1"/>
  <c r="O69" i="35"/>
  <c r="R68" i="35" s="1"/>
  <c r="O68" i="35" s="1"/>
  <c r="O53" i="45"/>
  <c r="R52" i="45" s="1"/>
  <c r="O52" i="45" s="1"/>
  <c r="Q65" i="46"/>
  <c r="I65" i="46" s="1"/>
  <c r="R102" i="40"/>
  <c r="O102" i="40" s="1"/>
  <c r="R43" i="3"/>
  <c r="O43" i="3" s="1"/>
  <c r="O50" i="17"/>
  <c r="R17" i="17" s="1"/>
  <c r="O17" i="17" s="1"/>
  <c r="Q17" i="17"/>
  <c r="I17" i="17" s="1"/>
  <c r="Q22" i="4"/>
  <c r="I22" i="4" s="1"/>
  <c r="R62" i="5"/>
  <c r="O62" i="5" s="1"/>
  <c r="I3" i="5"/>
  <c r="O130" i="7"/>
  <c r="R125" i="7" s="1"/>
  <c r="O125" i="7" s="1"/>
  <c r="Q125" i="7"/>
  <c r="I125" i="7" s="1"/>
  <c r="R22" i="4"/>
  <c r="O22" i="4" s="1"/>
  <c r="Q173" i="4"/>
  <c r="I173" i="4" s="1"/>
  <c r="O192" i="7"/>
  <c r="R187" i="7" s="1"/>
  <c r="O187" i="7" s="1"/>
  <c r="Q187" i="7"/>
  <c r="I187" i="7" s="1"/>
  <c r="Q134" i="8"/>
  <c r="I134" i="8" s="1"/>
  <c r="O19" i="11"/>
  <c r="R14" i="11" s="1"/>
  <c r="O14" i="11" s="1"/>
  <c r="Q14" i="11"/>
  <c r="I14" i="11" s="1"/>
  <c r="O126" i="11"/>
  <c r="R125" i="11" s="1"/>
  <c r="O125" i="11" s="1"/>
  <c r="Q125" i="11"/>
  <c r="I125" i="11" s="1"/>
  <c r="R173" i="4"/>
  <c r="O173" i="4" s="1"/>
  <c r="Q198" i="4"/>
  <c r="I198" i="4" s="1"/>
  <c r="R91" i="6"/>
  <c r="O91" i="6" s="1"/>
  <c r="R134" i="8"/>
  <c r="O134" i="8" s="1"/>
  <c r="Q43" i="3"/>
  <c r="I43" i="3" s="1"/>
  <c r="Q131" i="4"/>
  <c r="I131" i="4" s="1"/>
  <c r="R198" i="4"/>
  <c r="O198" i="4" s="1"/>
  <c r="Q277" i="4"/>
  <c r="I277" i="4" s="1"/>
  <c r="O286" i="4"/>
  <c r="R277" i="4" s="1"/>
  <c r="O277" i="4" s="1"/>
  <c r="O23" i="7"/>
  <c r="R18" i="7" s="1"/>
  <c r="O18" i="7" s="1"/>
  <c r="Q18" i="7"/>
  <c r="I18" i="7" s="1"/>
  <c r="Q14" i="9"/>
  <c r="I14" i="9" s="1"/>
  <c r="O15" i="9"/>
  <c r="R14" i="9" s="1"/>
  <c r="O14" i="9" s="1"/>
  <c r="Q71" i="10"/>
  <c r="I71" i="10" s="1"/>
  <c r="I3" i="10" s="1"/>
  <c r="Q9" i="2"/>
  <c r="I9" i="2" s="1"/>
  <c r="I3" i="2" s="1"/>
  <c r="Q9" i="3"/>
  <c r="I9" i="3" s="1"/>
  <c r="Q26" i="3"/>
  <c r="I26" i="3" s="1"/>
  <c r="Q108" i="7"/>
  <c r="I108" i="7" s="1"/>
  <c r="O113" i="7"/>
  <c r="R108" i="7" s="1"/>
  <c r="O108" i="7" s="1"/>
  <c r="O77" i="9"/>
  <c r="R72" i="9" s="1"/>
  <c r="O72" i="9" s="1"/>
  <c r="Q72" i="9"/>
  <c r="I72" i="9" s="1"/>
  <c r="R71" i="10"/>
  <c r="O71" i="10" s="1"/>
  <c r="O2" i="10" s="1"/>
  <c r="R26" i="3"/>
  <c r="O26" i="3" s="1"/>
  <c r="Q248" i="4"/>
  <c r="I248" i="4" s="1"/>
  <c r="R125" i="6"/>
  <c r="O125" i="6" s="1"/>
  <c r="O175" i="7"/>
  <c r="Q170" i="7"/>
  <c r="I170" i="7" s="1"/>
  <c r="R9" i="14"/>
  <c r="O9" i="14" s="1"/>
  <c r="O2" i="14" s="1"/>
  <c r="Q9" i="6"/>
  <c r="I9" i="6" s="1"/>
  <c r="Q91" i="6"/>
  <c r="I91" i="6" s="1"/>
  <c r="Q125" i="6"/>
  <c r="I125" i="6" s="1"/>
  <c r="Q194" i="6"/>
  <c r="I194" i="6" s="1"/>
  <c r="R95" i="7"/>
  <c r="O95" i="7" s="1"/>
  <c r="R96" i="8"/>
  <c r="O96" i="8" s="1"/>
  <c r="R97" i="9"/>
  <c r="O97" i="9" s="1"/>
  <c r="Q195" i="11"/>
  <c r="I195" i="11" s="1"/>
  <c r="R18" i="12"/>
  <c r="O18" i="12" s="1"/>
  <c r="Q39" i="12"/>
  <c r="I39" i="12" s="1"/>
  <c r="Q60" i="12"/>
  <c r="I60" i="12" s="1"/>
  <c r="R9" i="13"/>
  <c r="O9" i="13" s="1"/>
  <c r="R47" i="13"/>
  <c r="O47" i="13" s="1"/>
  <c r="Q8" i="17"/>
  <c r="I8" i="17" s="1"/>
  <c r="Q74" i="18"/>
  <c r="I74" i="18" s="1"/>
  <c r="O75" i="18"/>
  <c r="R74" i="18" s="1"/>
  <c r="O74" i="18" s="1"/>
  <c r="O10" i="31"/>
  <c r="R9" i="31" s="1"/>
  <c r="O9" i="31" s="1"/>
  <c r="Q9" i="31"/>
  <c r="I9" i="31" s="1"/>
  <c r="O132" i="4"/>
  <c r="R131" i="4" s="1"/>
  <c r="O131" i="4" s="1"/>
  <c r="O105" i="5"/>
  <c r="R104" i="5" s="1"/>
  <c r="O104" i="5" s="1"/>
  <c r="O15" i="6"/>
  <c r="R14" i="6" s="1"/>
  <c r="O14" i="6" s="1"/>
  <c r="O113" i="6"/>
  <c r="R112" i="6" s="1"/>
  <c r="O112" i="6" s="1"/>
  <c r="O2" i="6" s="1"/>
  <c r="Q14" i="8"/>
  <c r="I14" i="8" s="1"/>
  <c r="Q67" i="9"/>
  <c r="I67" i="9" s="1"/>
  <c r="Q9" i="11"/>
  <c r="I9" i="11" s="1"/>
  <c r="Q116" i="11"/>
  <c r="I116" i="11" s="1"/>
  <c r="R195" i="11"/>
  <c r="O195" i="11" s="1"/>
  <c r="R39" i="12"/>
  <c r="O39" i="12" s="1"/>
  <c r="R92" i="13"/>
  <c r="O92" i="13" s="1"/>
  <c r="R8" i="17"/>
  <c r="O8" i="17" s="1"/>
  <c r="Q78" i="17"/>
  <c r="I78" i="17" s="1"/>
  <c r="R127" i="18"/>
  <c r="O127" i="18" s="1"/>
  <c r="O178" i="19"/>
  <c r="R169" i="19" s="1"/>
  <c r="O169" i="19" s="1"/>
  <c r="Q169" i="19"/>
  <c r="I169" i="19" s="1"/>
  <c r="O231" i="19"/>
  <c r="R230" i="19" s="1"/>
  <c r="O230" i="19" s="1"/>
  <c r="Q230" i="19"/>
  <c r="I230" i="19" s="1"/>
  <c r="Q74" i="20"/>
  <c r="I74" i="20" s="1"/>
  <c r="R194" i="6"/>
  <c r="O194" i="6" s="1"/>
  <c r="R14" i="8"/>
  <c r="O14" i="8" s="1"/>
  <c r="R116" i="11"/>
  <c r="O116" i="11" s="1"/>
  <c r="Q182" i="11"/>
  <c r="I182" i="11" s="1"/>
  <c r="Q220" i="11"/>
  <c r="I220" i="11" s="1"/>
  <c r="Q9" i="12"/>
  <c r="I9" i="12" s="1"/>
  <c r="I3" i="12" s="1"/>
  <c r="Q295" i="17"/>
  <c r="I295" i="17" s="1"/>
  <c r="O296" i="17"/>
  <c r="R295" i="17" s="1"/>
  <c r="O295" i="17" s="1"/>
  <c r="Q156" i="18"/>
  <c r="I156" i="18" s="1"/>
  <c r="O157" i="18"/>
  <c r="R156" i="18" s="1"/>
  <c r="O156" i="18" s="1"/>
  <c r="R229" i="18"/>
  <c r="O229" i="18" s="1"/>
  <c r="O14" i="37"/>
  <c r="Q9" i="37"/>
  <c r="I9" i="37" s="1"/>
  <c r="O18" i="5"/>
  <c r="R9" i="5" s="1"/>
  <c r="O9" i="5" s="1"/>
  <c r="O84" i="5"/>
  <c r="R75" i="5" s="1"/>
  <c r="O75" i="5" s="1"/>
  <c r="R182" i="11"/>
  <c r="O182" i="11" s="1"/>
  <c r="R220" i="11"/>
  <c r="O220" i="11" s="1"/>
  <c r="R9" i="12"/>
  <c r="O9" i="12" s="1"/>
  <c r="O2" i="12" s="1"/>
  <c r="O10" i="16"/>
  <c r="R9" i="16" s="1"/>
  <c r="O9" i="16" s="1"/>
  <c r="Q9" i="16"/>
  <c r="I9" i="16" s="1"/>
  <c r="R78" i="17"/>
  <c r="O78" i="17" s="1"/>
  <c r="Q131" i="17"/>
  <c r="I131" i="17" s="1"/>
  <c r="O132" i="17"/>
  <c r="R131" i="17" s="1"/>
  <c r="O131" i="17" s="1"/>
  <c r="Q8" i="18"/>
  <c r="I8" i="18" s="1"/>
  <c r="O9" i="18"/>
  <c r="R8" i="18" s="1"/>
  <c r="O8" i="18" s="1"/>
  <c r="O26" i="20"/>
  <c r="R17" i="20" s="1"/>
  <c r="O17" i="20" s="1"/>
  <c r="Q17" i="20"/>
  <c r="I17" i="20" s="1"/>
  <c r="Q42" i="24"/>
  <c r="I42" i="24" s="1"/>
  <c r="O43" i="24"/>
  <c r="R42" i="24" s="1"/>
  <c r="O42" i="24" s="1"/>
  <c r="Q18" i="13"/>
  <c r="I18" i="13" s="1"/>
  <c r="I3" i="13" s="1"/>
  <c r="R300" i="17"/>
  <c r="O300" i="17" s="1"/>
  <c r="R18" i="13"/>
  <c r="O18" i="13" s="1"/>
  <c r="O10" i="15"/>
  <c r="R9" i="15" s="1"/>
  <c r="O9" i="15" s="1"/>
  <c r="O2" i="15" s="1"/>
  <c r="Q9" i="15"/>
  <c r="I9" i="15" s="1"/>
  <c r="O67" i="16"/>
  <c r="R66" i="16" s="1"/>
  <c r="O66" i="16" s="1"/>
  <c r="Q66" i="16"/>
  <c r="I66" i="16" s="1"/>
  <c r="O259" i="18"/>
  <c r="R258" i="18" s="1"/>
  <c r="O258" i="18" s="1"/>
  <c r="Q258" i="18"/>
  <c r="I258" i="18" s="1"/>
  <c r="Q8" i="20"/>
  <c r="I8" i="20" s="1"/>
  <c r="O9" i="20"/>
  <c r="R8" i="20" s="1"/>
  <c r="O8" i="20" s="1"/>
  <c r="R170" i="7"/>
  <c r="O170" i="7" s="1"/>
  <c r="Q113" i="8"/>
  <c r="I113" i="8" s="1"/>
  <c r="R160" i="17"/>
  <c r="O160" i="17" s="1"/>
  <c r="R233" i="17"/>
  <c r="O233" i="17" s="1"/>
  <c r="Q17" i="18"/>
  <c r="I17" i="18" s="1"/>
  <c r="O18" i="18"/>
  <c r="R17" i="18" s="1"/>
  <c r="O17" i="18" s="1"/>
  <c r="Q8" i="19"/>
  <c r="I8" i="19" s="1"/>
  <c r="O9" i="19"/>
  <c r="R8" i="19" s="1"/>
  <c r="O8" i="19" s="1"/>
  <c r="Q264" i="19"/>
  <c r="I264" i="19" s="1"/>
  <c r="R336" i="20"/>
  <c r="O336" i="20" s="1"/>
  <c r="Q9" i="14"/>
  <c r="I9" i="14" s="1"/>
  <c r="I3" i="14" s="1"/>
  <c r="Q50" i="14"/>
  <c r="I50" i="14" s="1"/>
  <c r="Q62" i="15"/>
  <c r="I62" i="15" s="1"/>
  <c r="Q262" i="17"/>
  <c r="I262" i="17" s="1"/>
  <c r="Q144" i="19"/>
  <c r="I144" i="19" s="1"/>
  <c r="R264" i="19"/>
  <c r="O264" i="19" s="1"/>
  <c r="R74" i="20"/>
  <c r="O74" i="20" s="1"/>
  <c r="Q175" i="20"/>
  <c r="I175" i="20" s="1"/>
  <c r="O60" i="23"/>
  <c r="R59" i="23" s="1"/>
  <c r="O59" i="23" s="1"/>
  <c r="Q59" i="23"/>
  <c r="I59" i="23" s="1"/>
  <c r="Q120" i="24"/>
  <c r="I120" i="24" s="1"/>
  <c r="O129" i="24"/>
  <c r="R120" i="24" s="1"/>
  <c r="O120" i="24" s="1"/>
  <c r="Q300" i="17"/>
  <c r="I300" i="17" s="1"/>
  <c r="Q127" i="18"/>
  <c r="I127" i="18" s="1"/>
  <c r="Q229" i="18"/>
  <c r="I229" i="18" s="1"/>
  <c r="Q17" i="19"/>
  <c r="I17" i="19" s="1"/>
  <c r="R59" i="26"/>
  <c r="O59" i="26" s="1"/>
  <c r="Q296" i="18"/>
  <c r="I296" i="18" s="1"/>
  <c r="Q259" i="19"/>
  <c r="I259" i="19" s="1"/>
  <c r="O18" i="25"/>
  <c r="R13" i="25" s="1"/>
  <c r="O13" i="25" s="1"/>
  <c r="Q13" i="25"/>
  <c r="I13" i="25" s="1"/>
  <c r="I3" i="34"/>
  <c r="O60" i="34"/>
  <c r="R59" i="34" s="1"/>
  <c r="O59" i="34" s="1"/>
  <c r="Q59" i="34"/>
  <c r="I59" i="34" s="1"/>
  <c r="R296" i="18"/>
  <c r="O296" i="18" s="1"/>
  <c r="R17" i="19"/>
  <c r="O17" i="19" s="1"/>
  <c r="Q66" i="19"/>
  <c r="I66" i="19" s="1"/>
  <c r="Q111" i="19"/>
  <c r="I111" i="19" s="1"/>
  <c r="R9" i="22"/>
  <c r="O9" i="22" s="1"/>
  <c r="R89" i="23"/>
  <c r="O89" i="23" s="1"/>
  <c r="R66" i="19"/>
  <c r="O66" i="19" s="1"/>
  <c r="R111" i="19"/>
  <c r="O111" i="19" s="1"/>
  <c r="R282" i="20"/>
  <c r="O282" i="20" s="1"/>
  <c r="I3" i="22"/>
  <c r="Q30" i="23"/>
  <c r="I30" i="23" s="1"/>
  <c r="O31" i="23"/>
  <c r="R30" i="23" s="1"/>
  <c r="O30" i="23" s="1"/>
  <c r="O2" i="23" s="1"/>
  <c r="Q17" i="24"/>
  <c r="I17" i="24" s="1"/>
  <c r="Q17" i="27"/>
  <c r="I17" i="27" s="1"/>
  <c r="O22" i="27"/>
  <c r="R17" i="27" s="1"/>
  <c r="O17" i="27" s="1"/>
  <c r="Q55" i="28"/>
  <c r="I55" i="28" s="1"/>
  <c r="O60" i="28"/>
  <c r="R55" i="28" s="1"/>
  <c r="O55" i="28" s="1"/>
  <c r="R52" i="29"/>
  <c r="O52" i="29" s="1"/>
  <c r="O61" i="32"/>
  <c r="R60" i="32" s="1"/>
  <c r="O60" i="32" s="1"/>
  <c r="Q60" i="32"/>
  <c r="I60" i="32" s="1"/>
  <c r="O225" i="20"/>
  <c r="R224" i="20" s="1"/>
  <c r="O224" i="20" s="1"/>
  <c r="O316" i="20"/>
  <c r="R315" i="20" s="1"/>
  <c r="O315" i="20" s="1"/>
  <c r="O13" i="21"/>
  <c r="R8" i="21" s="1"/>
  <c r="O8" i="21" s="1"/>
  <c r="O22" i="21"/>
  <c r="R17" i="21" s="1"/>
  <c r="O17" i="21" s="1"/>
  <c r="O47" i="21"/>
  <c r="R46" i="21" s="1"/>
  <c r="O46" i="21" s="1"/>
  <c r="O14" i="22"/>
  <c r="O39" i="22"/>
  <c r="R34" i="22" s="1"/>
  <c r="O34" i="22" s="1"/>
  <c r="O64" i="22"/>
  <c r="R63" i="22" s="1"/>
  <c r="O63" i="22" s="1"/>
  <c r="O89" i="22"/>
  <c r="R84" i="22" s="1"/>
  <c r="O84" i="22" s="1"/>
  <c r="O123" i="22"/>
  <c r="R118" i="22" s="1"/>
  <c r="O118" i="22" s="1"/>
  <c r="Q80" i="23"/>
  <c r="I80" i="23" s="1"/>
  <c r="Q99" i="24"/>
  <c r="I99" i="24" s="1"/>
  <c r="R155" i="24"/>
  <c r="O155" i="24" s="1"/>
  <c r="Q8" i="25"/>
  <c r="I8" i="25" s="1"/>
  <c r="O109" i="25"/>
  <c r="R108" i="25" s="1"/>
  <c r="O108" i="25" s="1"/>
  <c r="Q108" i="25"/>
  <c r="I108" i="25" s="1"/>
  <c r="Q13" i="29"/>
  <c r="I13" i="29" s="1"/>
  <c r="O18" i="29"/>
  <c r="R13" i="29" s="1"/>
  <c r="O13" i="29" s="1"/>
  <c r="O15" i="30"/>
  <c r="R14" i="30" s="1"/>
  <c r="O14" i="30" s="1"/>
  <c r="Q14" i="30"/>
  <c r="I14" i="30" s="1"/>
  <c r="R17" i="24"/>
  <c r="O17" i="24" s="1"/>
  <c r="O2" i="24" s="1"/>
  <c r="R99" i="24"/>
  <c r="O99" i="24" s="1"/>
  <c r="Q67" i="25"/>
  <c r="I67" i="25" s="1"/>
  <c r="O14" i="26"/>
  <c r="R13" i="26" s="1"/>
  <c r="O13" i="26" s="1"/>
  <c r="O2" i="26" s="1"/>
  <c r="Q13" i="26"/>
  <c r="I13" i="26" s="1"/>
  <c r="Q8" i="28"/>
  <c r="I8" i="28" s="1"/>
  <c r="Q38" i="29"/>
  <c r="I38" i="29" s="1"/>
  <c r="O43" i="29"/>
  <c r="R38" i="29" s="1"/>
  <c r="O38" i="29" s="1"/>
  <c r="Q13" i="32"/>
  <c r="I13" i="32" s="1"/>
  <c r="O31" i="39"/>
  <c r="Q26" i="39"/>
  <c r="I26" i="39" s="1"/>
  <c r="R67" i="25"/>
  <c r="O67" i="25" s="1"/>
  <c r="R8" i="28"/>
  <c r="O8" i="28" s="1"/>
  <c r="Q137" i="24"/>
  <c r="I137" i="24" s="1"/>
  <c r="O129" i="27"/>
  <c r="R128" i="27" s="1"/>
  <c r="O128" i="27" s="1"/>
  <c r="Q128" i="27"/>
  <c r="I128" i="27" s="1"/>
  <c r="R9" i="35"/>
  <c r="O9" i="35" s="1"/>
  <c r="R106" i="23"/>
  <c r="O106" i="23" s="1"/>
  <c r="Q8" i="27"/>
  <c r="I8" i="27" s="1"/>
  <c r="I3" i="27" s="1"/>
  <c r="O13" i="27"/>
  <c r="R8" i="27" s="1"/>
  <c r="O8" i="27" s="1"/>
  <c r="O51" i="28"/>
  <c r="R50" i="28" s="1"/>
  <c r="O50" i="28" s="1"/>
  <c r="Q50" i="28"/>
  <c r="I50" i="28" s="1"/>
  <c r="Q85" i="31"/>
  <c r="I85" i="31" s="1"/>
  <c r="O86" i="31"/>
  <c r="R85" i="31" s="1"/>
  <c r="O85" i="31" s="1"/>
  <c r="O51" i="32"/>
  <c r="R50" i="32" s="1"/>
  <c r="O50" i="32" s="1"/>
  <c r="Q50" i="32"/>
  <c r="I50" i="32" s="1"/>
  <c r="R58" i="25"/>
  <c r="O58" i="25" s="1"/>
  <c r="O72" i="27"/>
  <c r="R71" i="27" s="1"/>
  <c r="O71" i="27" s="1"/>
  <c r="Q71" i="27"/>
  <c r="I71" i="27" s="1"/>
  <c r="O9" i="29"/>
  <c r="R8" i="29" s="1"/>
  <c r="O8" i="29" s="1"/>
  <c r="Q8" i="29"/>
  <c r="I8" i="29" s="1"/>
  <c r="Q63" i="30"/>
  <c r="I63" i="30" s="1"/>
  <c r="Q60" i="31"/>
  <c r="I60" i="31" s="1"/>
  <c r="O46" i="33"/>
  <c r="R45" i="33" s="1"/>
  <c r="O45" i="33" s="1"/>
  <c r="Q45" i="33"/>
  <c r="I45" i="33" s="1"/>
  <c r="O48" i="39"/>
  <c r="R47" i="39" s="1"/>
  <c r="O47" i="39" s="1"/>
  <c r="Q47" i="39"/>
  <c r="I47" i="39" s="1"/>
  <c r="R45" i="40"/>
  <c r="O45" i="40" s="1"/>
  <c r="R109" i="32"/>
  <c r="O109" i="32" s="1"/>
  <c r="Q8" i="33"/>
  <c r="I8" i="33" s="1"/>
  <c r="R42" i="34"/>
  <c r="O42" i="34" s="1"/>
  <c r="R55" i="35"/>
  <c r="O55" i="35" s="1"/>
  <c r="R9" i="38"/>
  <c r="O9" i="38" s="1"/>
  <c r="O2" i="38" s="1"/>
  <c r="O272" i="47"/>
  <c r="R271" i="47" s="1"/>
  <c r="O271" i="47" s="1"/>
  <c r="Q271" i="47"/>
  <c r="I271" i="47" s="1"/>
  <c r="Q80" i="30"/>
  <c r="I80" i="30" s="1"/>
  <c r="Q14" i="31"/>
  <c r="I14" i="31" s="1"/>
  <c r="R8" i="33"/>
  <c r="O8" i="33" s="1"/>
  <c r="I3" i="36"/>
  <c r="R9" i="37"/>
  <c r="O9" i="37" s="1"/>
  <c r="O2" i="37" s="1"/>
  <c r="Q9" i="38"/>
  <c r="I9" i="38" s="1"/>
  <c r="I3" i="38" s="1"/>
  <c r="R26" i="39"/>
  <c r="O26" i="39" s="1"/>
  <c r="O74" i="39"/>
  <c r="R61" i="39" s="1"/>
  <c r="O61" i="39" s="1"/>
  <c r="Q61" i="39"/>
  <c r="I61" i="39" s="1"/>
  <c r="O131" i="39"/>
  <c r="R126" i="39" s="1"/>
  <c r="O126" i="39" s="1"/>
  <c r="Q126" i="39"/>
  <c r="I126" i="39" s="1"/>
  <c r="R63" i="30"/>
  <c r="O63" i="30" s="1"/>
  <c r="O48" i="45"/>
  <c r="R43" i="45" s="1"/>
  <c r="O43" i="45" s="1"/>
  <c r="Q43" i="45"/>
  <c r="I43" i="45" s="1"/>
  <c r="Q8" i="32"/>
  <c r="I8" i="32" s="1"/>
  <c r="O32" i="36"/>
  <c r="R31" i="36" s="1"/>
  <c r="O31" i="36" s="1"/>
  <c r="Q31" i="36"/>
  <c r="I31" i="36" s="1"/>
  <c r="R66" i="37"/>
  <c r="O66" i="37" s="1"/>
  <c r="R9" i="39"/>
  <c r="O9" i="39" s="1"/>
  <c r="O22" i="41"/>
  <c r="R9" i="41" s="1"/>
  <c r="O9" i="41" s="1"/>
  <c r="O2" i="41" s="1"/>
  <c r="Q9" i="41"/>
  <c r="I9" i="41" s="1"/>
  <c r="Q9" i="30"/>
  <c r="I9" i="30" s="1"/>
  <c r="Q109" i="30"/>
  <c r="I109" i="30" s="1"/>
  <c r="Q43" i="31"/>
  <c r="I43" i="31" s="1"/>
  <c r="Q14" i="36"/>
  <c r="I14" i="36" s="1"/>
  <c r="O10" i="40"/>
  <c r="R9" i="40" s="1"/>
  <c r="O9" i="40" s="1"/>
  <c r="Q9" i="40"/>
  <c r="I9" i="40" s="1"/>
  <c r="R109" i="30"/>
  <c r="O109" i="30" s="1"/>
  <c r="R43" i="31"/>
  <c r="O43" i="31" s="1"/>
  <c r="R60" i="31"/>
  <c r="O60" i="31" s="1"/>
  <c r="Q9" i="35"/>
  <c r="I9" i="35" s="1"/>
  <c r="I3" i="35" s="1"/>
  <c r="R14" i="36"/>
  <c r="O14" i="36" s="1"/>
  <c r="O2" i="36" s="1"/>
  <c r="O36" i="40"/>
  <c r="R35" i="40" s="1"/>
  <c r="O35" i="40" s="1"/>
  <c r="Q35" i="40"/>
  <c r="I35" i="40" s="1"/>
  <c r="R41" i="47"/>
  <c r="O41" i="47" s="1"/>
  <c r="O2" i="47" s="1"/>
  <c r="R378" i="47"/>
  <c r="O378" i="47" s="1"/>
  <c r="Q407" i="41"/>
  <c r="I407" i="41" s="1"/>
  <c r="O408" i="41"/>
  <c r="R407" i="41" s="1"/>
  <c r="O407" i="41" s="1"/>
  <c r="Q389" i="42"/>
  <c r="I389" i="42" s="1"/>
  <c r="O46" i="47"/>
  <c r="Q41" i="47"/>
  <c r="I41" i="47" s="1"/>
  <c r="Q40" i="40"/>
  <c r="I40" i="40" s="1"/>
  <c r="O15" i="44"/>
  <c r="R14" i="44" s="1"/>
  <c r="O14" i="44" s="1"/>
  <c r="O2" i="44" s="1"/>
  <c r="Q14" i="44"/>
  <c r="I14" i="44" s="1"/>
  <c r="R328" i="47"/>
  <c r="O328" i="47" s="1"/>
  <c r="Q9" i="42"/>
  <c r="I9" i="42" s="1"/>
  <c r="O18" i="42"/>
  <c r="R9" i="42" s="1"/>
  <c r="O9" i="42" s="1"/>
  <c r="O191" i="42"/>
  <c r="R174" i="42" s="1"/>
  <c r="O174" i="42" s="1"/>
  <c r="Q174" i="42"/>
  <c r="I174" i="42" s="1"/>
  <c r="R94" i="43"/>
  <c r="O94" i="43" s="1"/>
  <c r="O120" i="43"/>
  <c r="R119" i="43" s="1"/>
  <c r="O119" i="43" s="1"/>
  <c r="Q119" i="43"/>
  <c r="I119" i="43" s="1"/>
  <c r="O143" i="43"/>
  <c r="R142" i="43" s="1"/>
  <c r="O142" i="43" s="1"/>
  <c r="Q142" i="43"/>
  <c r="I142" i="43" s="1"/>
  <c r="Q36" i="44"/>
  <c r="I36" i="44" s="1"/>
  <c r="O45" i="44"/>
  <c r="R36" i="44" s="1"/>
  <c r="O36" i="44" s="1"/>
  <c r="Q14" i="45"/>
  <c r="I14" i="45" s="1"/>
  <c r="I3" i="45" s="1"/>
  <c r="Q158" i="41"/>
  <c r="I158" i="41" s="1"/>
  <c r="O159" i="41"/>
  <c r="R158" i="41" s="1"/>
  <c r="O158" i="41" s="1"/>
  <c r="R190" i="47"/>
  <c r="O190" i="47" s="1"/>
  <c r="O373" i="42"/>
  <c r="R372" i="42" s="1"/>
  <c r="O372" i="42" s="1"/>
  <c r="Q372" i="42"/>
  <c r="I372" i="42" s="1"/>
  <c r="R389" i="42"/>
  <c r="O389" i="42" s="1"/>
  <c r="Q419" i="42"/>
  <c r="I419" i="42" s="1"/>
  <c r="Q23" i="46"/>
  <c r="I23" i="46" s="1"/>
  <c r="I3" i="46" s="1"/>
  <c r="Q45" i="40"/>
  <c r="I45" i="40" s="1"/>
  <c r="Q102" i="40"/>
  <c r="I102" i="40" s="1"/>
  <c r="Q434" i="41"/>
  <c r="I434" i="41" s="1"/>
  <c r="O435" i="41"/>
  <c r="R434" i="41" s="1"/>
  <c r="O434" i="41" s="1"/>
  <c r="R419" i="42"/>
  <c r="O419" i="42" s="1"/>
  <c r="O28" i="44"/>
  <c r="R27" i="44" s="1"/>
  <c r="O27" i="44" s="1"/>
  <c r="Q27" i="44"/>
  <c r="I27" i="44" s="1"/>
  <c r="R23" i="46"/>
  <c r="O23" i="46" s="1"/>
  <c r="R65" i="46"/>
  <c r="O65" i="46" s="1"/>
  <c r="O37" i="47"/>
  <c r="R36" i="47" s="1"/>
  <c r="O36" i="47" s="1"/>
  <c r="Q36" i="47"/>
  <c r="I36" i="47" s="1"/>
  <c r="Q132" i="43"/>
  <c r="I132" i="43" s="1"/>
  <c r="Q44" i="46"/>
  <c r="I44" i="46" s="1"/>
  <c r="R14" i="46"/>
  <c r="O14" i="46" s="1"/>
  <c r="R44" i="46"/>
  <c r="O44" i="46" s="1"/>
  <c r="R359" i="42"/>
  <c r="O359" i="42" s="1"/>
  <c r="R9" i="43"/>
  <c r="O9" i="43" s="1"/>
  <c r="R14" i="45"/>
  <c r="O14" i="45" s="1"/>
  <c r="Q94" i="43"/>
  <c r="I94" i="43" s="1"/>
  <c r="Q137" i="43"/>
  <c r="I137" i="43" s="1"/>
  <c r="Q9" i="44"/>
  <c r="I9" i="44" s="1"/>
  <c r="Q18" i="47"/>
  <c r="I18" i="47" s="1"/>
  <c r="Q190" i="47"/>
  <c r="I190" i="47" s="1"/>
  <c r="Q328" i="47"/>
  <c r="I328" i="47" s="1"/>
  <c r="Q378" i="47"/>
  <c r="I378" i="47" s="1"/>
  <c r="I3" i="40" l="1"/>
  <c r="O2" i="33"/>
  <c r="I3" i="25"/>
  <c r="O2" i="25"/>
  <c r="I3" i="4"/>
  <c r="O2" i="3"/>
  <c r="I3" i="37"/>
  <c r="O2" i="46"/>
  <c r="I3" i="47"/>
  <c r="O2" i="30"/>
  <c r="O2" i="9"/>
  <c r="O2" i="11"/>
  <c r="I3" i="7"/>
  <c r="I3" i="43"/>
  <c r="I3" i="32"/>
  <c r="I3" i="28"/>
  <c r="I3" i="9"/>
  <c r="I3" i="26"/>
  <c r="I3" i="24"/>
  <c r="I3" i="15"/>
  <c r="O2" i="8"/>
  <c r="I3" i="8"/>
  <c r="O2" i="7"/>
  <c r="O2" i="5"/>
  <c r="O2" i="28"/>
  <c r="O2" i="40"/>
  <c r="I3" i="18"/>
  <c r="O2" i="17"/>
  <c r="I3" i="17"/>
  <c r="O2" i="4"/>
  <c r="I3" i="44"/>
  <c r="O2" i="32"/>
  <c r="O2" i="35"/>
  <c r="O2" i="42"/>
  <c r="I3" i="33"/>
  <c r="O2" i="19"/>
  <c r="O2" i="13"/>
  <c r="O2" i="39"/>
  <c r="O2" i="18"/>
  <c r="I3" i="42"/>
  <c r="I3" i="29"/>
  <c r="O2" i="22"/>
  <c r="I3" i="19"/>
  <c r="I3" i="3"/>
  <c r="O2" i="45"/>
  <c r="I3" i="30"/>
  <c r="O2" i="29"/>
  <c r="O2" i="20"/>
  <c r="I3" i="16"/>
  <c r="I3" i="31"/>
  <c r="O2" i="43"/>
  <c r="I3" i="41"/>
  <c r="I3" i="20"/>
  <c r="O2" i="16"/>
  <c r="I3" i="11"/>
  <c r="O2" i="31"/>
  <c r="I3" i="6"/>
  <c r="O2" i="27"/>
  <c r="O2" i="21"/>
</calcChain>
</file>

<file path=xl/sharedStrings.xml><?xml version="1.0" encoding="utf-8"?>
<sst xmlns="http://schemas.openxmlformats.org/spreadsheetml/2006/main" count="25689" uniqueCount="3831">
  <si>
    <t>Firma: ÚDRŽBA SILNIC Královéhradeckého kraje a.s.</t>
  </si>
  <si>
    <t>ASPE10</t>
  </si>
  <si>
    <t>S</t>
  </si>
  <si>
    <t>Soupis prací objektu</t>
  </si>
  <si>
    <t xml:space="preserve">Stavba: </t>
  </si>
  <si>
    <t>038</t>
  </si>
  <si>
    <t>Přeložka silnice II/303 Běloves - Velké Poříčí_13032024</t>
  </si>
  <si>
    <t>O</t>
  </si>
  <si>
    <t>Objekt:</t>
  </si>
  <si>
    <t>SO 001</t>
  </si>
  <si>
    <t>Všeobecné a předběžné položky</t>
  </si>
  <si>
    <t>O1</t>
  </si>
  <si>
    <t>Rozpočet:</t>
  </si>
  <si>
    <t>0,00</t>
  </si>
  <si>
    <t>15,00</t>
  </si>
  <si>
    <t>21,00</t>
  </si>
  <si>
    <t>3</t>
  </si>
  <si>
    <t>2</t>
  </si>
  <si>
    <t>1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</si>
  <si>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</si>
  <si>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</si>
  <si>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</si>
  <si>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</si>
  <si>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</si>
  <si>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</si>
  <si>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</si>
  <si>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</si>
  <si>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</si>
  <si>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</si>
  <si>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</si>
  <si>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</si>
  <si>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</si>
  <si>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</si>
  <si>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</si>
  <si>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</si>
  <si>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</si>
  <si>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</si>
  <si>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</si>
  <si>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01400</t>
  </si>
  <si>
    <t>R</t>
  </si>
  <si>
    <t>POPLATKY - NÁJEM</t>
  </si>
  <si>
    <t>KČ/M2/ROK</t>
  </si>
  <si>
    <t>PP</t>
  </si>
  <si>
    <t>Nezbytné získání práva k dočasnému užívání pozemků třetích osob nad rámec práv získaných zadavatelem  
PEVNÁ CENA</t>
  </si>
  <si>
    <t>VV</t>
  </si>
  <si>
    <t/>
  </si>
  <si>
    <t>TS</t>
  </si>
  <si>
    <t>zahrnuje jinde neuvedené poplatky související s výstavbou</t>
  </si>
  <si>
    <t>02140</t>
  </si>
  <si>
    <t>PROSTORY PRO OBJEDNATELE - SKLADY</t>
  </si>
  <si>
    <t>KPL</t>
  </si>
  <si>
    <t>zahrnuje náklady na pořízení, provozování, udržování a likvidaci objednatelem požadovaného zařízení  
jedná se o požadavek vlastníka pozemku ppč. 516/2, na k.ú. Běloves a 368/2, na k.ú. Malé Poříčí, po celou dobu omezení příjezdu do provozovny vlastníka.  
standardní uzamykatelný nákladní kontejner o délce 20 stop.</t>
  </si>
  <si>
    <t>02720</t>
  </si>
  <si>
    <t>A</t>
  </si>
  <si>
    <t>POMOC PRÁCE ZŘÍZ NEBO ZAJIŠŤ REGULACI A OCHRANU DOPRAVY</t>
  </si>
  <si>
    <t>Kompletní náklady za dočasné dopravní opatření. Veškeré regulace a řízení dopravy určenou proškolenou osobou, včetně dopravního značení stavebních míst, objízdných tras a provizorně přesunutých zastávek VHD  
PEVNÁ CENA</t>
  </si>
  <si>
    <t>zahrnuje veškeré náklady spojené s objednatelem požadovanými zařízeními</t>
  </si>
  <si>
    <t>B</t>
  </si>
  <si>
    <t>Projednání a odsouhlasení DIO po dobu realizace stavby, zabezpečení a řízení dopravy oro pohyb chodců, cyklistů a vozů nutných služeb (sanitky, hasiči apod)  
PEVNÁ CENA</t>
  </si>
  <si>
    <t>02730</t>
  </si>
  <si>
    <t>POMOC PRÁCE ZŘÍZ NEBO ZAJIŠŤ OCHRANU INŽENÝRSKÝCH SÍTÍ</t>
  </si>
  <si>
    <t>SOUBOR</t>
  </si>
  <si>
    <t>vytyčení stávajících inženýrských sítívč. výkopů sond pro ověření průběhu a hloubky uložení   
Pevná cena</t>
  </si>
  <si>
    <t>stranová přeložka kabelu NN v KÚ (v prostoru autobazaru), délka cca 30 m</t>
  </si>
  <si>
    <t>7</t>
  </si>
  <si>
    <t>C</t>
  </si>
  <si>
    <t>domontáž sloupů VO v prostoru provizorní pěšiny k zastávce VHD ve Velkém Poříčí, 3 ks vč odvozu a uložení na skládku TS Velké Poříčí</t>
  </si>
  <si>
    <t>8</t>
  </si>
  <si>
    <t>D</t>
  </si>
  <si>
    <t>pomocné práce související se zajištěním proti poškození a ochrany IS v okolí lávky,   
ochrana překládaného kabelu VO (SO 421)</t>
  </si>
  <si>
    <t>E</t>
  </si>
  <si>
    <t>uložení kabelu NN do chráničky, dl. 85 m, SO 105 - km 0,120 - 0,205</t>
  </si>
  <si>
    <t>F</t>
  </si>
  <si>
    <t>stranová přeložka drážních zabezpečovacích a sdělovacích kabelů, km cca 0,480 - 25 m, km 2,440 - 75 m</t>
  </si>
  <si>
    <t>11</t>
  </si>
  <si>
    <t>02811</t>
  </si>
  <si>
    <t>PRŮZKUMNÉ PRÁCE GEOTECHNICKÉ NA POVRCHU</t>
  </si>
  <si>
    <t>doplňující geologický průzkum v prostoru mostního objektu SO 201 (km cca 0,820-0,840) po zpřístupnění lokality a v prostoru km 3,140 - 3,200  
Pevná cena</t>
  </si>
  <si>
    <t>zahrnuje veškeré náklady spojené s objednatelem požadovanými pracemi</t>
  </si>
  <si>
    <t>12</t>
  </si>
  <si>
    <t>02910</t>
  </si>
  <si>
    <t>OSTATNÍ POŽADAVKY - ZEMĚMĚŘIČSKÁ MĚŘENÍ</t>
  </si>
  <si>
    <t>vytyčení obvodu staveniště a prostorové polohy stavby (jednotlivých stavebních objektů) před jejím zahájením odborně způsobilými osobami, zaměření všech konstukčních vrstev</t>
  </si>
  <si>
    <t>zahrnuje veškeré náklady spojené s objednatelem požadovanými pracemi,   
- pro stanovení orientační investorské ceny určete jednotkovou cenu jako 1% odhadované ceny stavby</t>
  </si>
  <si>
    <t>13</t>
  </si>
  <si>
    <t>Zaměření skutečného provedení stavby vč. mostních objektů ke kolaudaci stavby (výškopisné i polohopisné) 3x tiskem, 1x digitální forma  
Pevná cena</t>
  </si>
  <si>
    <t>14</t>
  </si>
  <si>
    <t>02912</t>
  </si>
  <si>
    <t>OSTATNÍ POŽADAVKY - VYTYČOVACÍ BOD MIKROSÍTĚ</t>
  </si>
  <si>
    <t>KUS</t>
  </si>
  <si>
    <t>v místech výstavby mostních objektů a zdí, body slouží pro přesné vytyčení jednotlivých stavebních objektů a následnou diagnostiku a monitorování konstrukcí  
PEVNÁ CENA</t>
  </si>
  <si>
    <t>SO 201: 4 =4,000 [A] 
SO 202: 4 =4,000 [B] 
SO 203: 2 =2,000 [C] 
SO 204: 4 =4,000 [D] 
SO 251: 2 =2,000 [E] 
SO 252: 2=2,000 [F] 
SO 253: 2=2,000 [G] 
Celkem: A+B+C+D+E+F+G=20,000 [H]</t>
  </si>
  <si>
    <t>zahrnuje vrt D 300-500mm, ocelovou zárubnici DN 180-300 mm, ochrannou plastovou trubku DN 220-350 mm, plastový uzávěr, čepovou nivelační značku z nerez oceli, kotvu se šroubem z nerez oceli, ochranný tyčový znak s tabulkou, betonovou skruž DN 1500mm výšky 0,5m, beton C30/37-XF4, izolační pěnu, zaměření bodu včetně vyrovnání (velmi přesná nivelace)  
- dle projektu základní vytyčovací sítě, kde je hloubka určena geologem na základě dostupných průzkumů či dat</t>
  </si>
  <si>
    <t>15</t>
  </si>
  <si>
    <t>02938</t>
  </si>
  <si>
    <t>OSTATNÍ POŽADAVKY - PAMĚTNÍ DESKA</t>
  </si>
  <si>
    <t>KS</t>
  </si>
  <si>
    <t>Pamětní deska, s osazením na kamenném podstavci po dokončení stavby s textem dle vzoru objednavatele. min. rozměr 400 x 300 mm, pamětní deska musí mít trvanlivou formu, materiál kámen, kov, loga a text dle poskytovatele dotace  
PEVNÁ CENA</t>
  </si>
  <si>
    <t>zahrnuje veškeré náklady spojené s objednatelem požadovanými pracemi a díly</t>
  </si>
  <si>
    <t>16</t>
  </si>
  <si>
    <t>02940</t>
  </si>
  <si>
    <t>OSTATNÍ POŽADAVKY - VYPRACOVÁNÍ DOKUMENTACE</t>
  </si>
  <si>
    <t>povodňový a havarijní plán  
PEVNÁ CENA</t>
  </si>
  <si>
    <t>17</t>
  </si>
  <si>
    <t>029412</t>
  </si>
  <si>
    <t>OSTATNÍ POŽADAVKY - VYPRACOVÁNÍ MOSTNÍHO LISTU</t>
  </si>
  <si>
    <t>cena za vypracování mostních listů SO 201, SO 202, SO 203, SO 204 (5x tiskem) vč. vložení do BMS</t>
  </si>
  <si>
    <t>18</t>
  </si>
  <si>
    <t>02943</t>
  </si>
  <si>
    <t>OSTATNÍ POŽADAVKY - VYPRACOVÁNÍ RDS</t>
  </si>
  <si>
    <t>stavební objekty řady SO 100, SO 200, SO 250, SO 350, SO 701  
PEVNÁ CENA</t>
  </si>
  <si>
    <t>19</t>
  </si>
  <si>
    <t>02944</t>
  </si>
  <si>
    <t>OSTAT POŽADAVKY - DOKUMENTACE SKUTEČ PROVEDENÍ V DIGIT FORMĚ</t>
  </si>
  <si>
    <t>cena za vypracování DSPS jednotlivých stavebních objektů vč. 3x dokumentace v tištěné formě, 1x v digitální formě  
PEVNÁ CENA</t>
  </si>
  <si>
    <t>20</t>
  </si>
  <si>
    <t>02945</t>
  </si>
  <si>
    <t>OSTAT POŽADAVKY - GEOMETRICKÝ PLÁN</t>
  </si>
  <si>
    <t>HM</t>
  </si>
  <si>
    <t>Vytyčení hranic pozemků, geometrický odděl. plán pro majetkoprávní vypořádání majetkových vztahů (12 x tiskem)  
(tj. cena za vypracování geometrického plánu potvrzeného katastrálním úřadem)  
Pevná cena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</si>
  <si>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</si>
  <si>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21</t>
  </si>
  <si>
    <t>02946</t>
  </si>
  <si>
    <t>OSTAT POŽADAVKY - FOTODOKUMENTACE</t>
  </si>
  <si>
    <t>1x měsičně sada barevných fotografií v tištěné i elektronické formě, 3x závěrečná fotodokumentace v albu s popisem v tištěné i elektronické formě  
PEVNÁ CENA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</si>
  <si>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</si>
  <si>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22</t>
  </si>
  <si>
    <t>029511</t>
  </si>
  <si>
    <t>OSTATNÍ POŽADAVKY - POSUDKY A KONTROLY</t>
  </si>
  <si>
    <t>HOD</t>
  </si>
  <si>
    <t>Zjištění a zdokumentování stávajícího stavu okolní zástavby a objektů před započetím stavebních prací, které mohou být dotčeny stavbou, vč. fotodokumentace.  
PEVNÁ CENA</t>
  </si>
  <si>
    <t>23</t>
  </si>
  <si>
    <t>02953</t>
  </si>
  <si>
    <t>OSTATNÍ POŽADAVKY - HLAVNÍ MOSTNÍ PROHLÍDKA</t>
  </si>
  <si>
    <t>cena za provedení I. mostní prohlídky (4x tiskem) SO 201, SO 202, SO 203, SO 204, SO 205 (prohlídka mostního provizoria před uvedením do provozu)</t>
  </si>
  <si>
    <t>položka zahrnuje :  
- úkony dle ČSN 73 6221  
- provedení hlavní mostní prohlídky oprávněnou fyzickou nebo právnickou osobou  
- vyhotovení záznamu (protokolu), který jednoznačně definuje stav mostu</t>
  </si>
  <si>
    <t>24</t>
  </si>
  <si>
    <t>02991</t>
  </si>
  <si>
    <t>OSTATNÍ POŽADAVKY - INFORMAČNÍ TABULE</t>
  </si>
  <si>
    <t>náklady na zřízení informačních tabulí s údaji o stavbě s textem a v rozměrech dle vzoru objednatele.  
PEVNÁ CENA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</si>
  <si>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</si>
  <si>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25</t>
  </si>
  <si>
    <t>03710</t>
  </si>
  <si>
    <t>POMOC PRÁCE ZAJIŠŤ NEBO ZŘÍZ OBJÍŽĎKY A PŘÍSTUP CESTY</t>
  </si>
  <si>
    <t>- provizorní dopravní značení zabezpečující objízdnou trasu při realizaci SO 102 (II/303) - odhadem 42 ks  
- provizorní dopravní značení zabezpečující objízdnou trasu při realizaci SO 103 (III/3032) - odhadem 18 ks   
- provizorní dopravní značení zabezpečující objízdnou trasu, včetně světelného signalizačního zařízení, při realizaci SO 107 (I/33 + ul. Kladská), včetně přesunu v rámci jednotlivých etap výstavby - odhadem 18 ks + 3 ks světelné signalizační zařízení  
- provizorní dopravní značení včetně přesunu a údržby po celou dobu stavby používané zhotovitelem  
včetně návrhu, projednání s Policií ČR a OD, získání povolení, osazení a údržby během výstavby  
Pevná cena</t>
  </si>
  <si>
    <t>zahrnuje objednatelem povolené náklady na požadovaná zařízení zhotovitele</t>
  </si>
  <si>
    <t>SO 010</t>
  </si>
  <si>
    <t>Příprava území</t>
  </si>
  <si>
    <t>015120</t>
  </si>
  <si>
    <t>POPLATKY ZA LIKVIDACI ODPADŮ NEKONTAMINOVANÝCH - 17 01 02  STAVEBNÍ A DEMOLIČNÍ SUŤ (CIHLY)</t>
  </si>
  <si>
    <t>T</t>
  </si>
  <si>
    <t>viz pol.č. 11090 - odhad: 200 =200,000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</si>
  <si>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</si>
  <si>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015140</t>
  </si>
  <si>
    <t>POPLATKY ZA LIKVIDACI ODPADŮ NEKONTAMINOVANÝCH - 17 01 01  BETON Z DEMOLIC OBJEKTŮ, ZÁKLADŮ TV</t>
  </si>
  <si>
    <t>podmínka IROP: nejméně 70 % hmotnosti tohoto odpadu musí být předáno k recyklaci (viz. ZP) pro zpětné využití na stavbách</t>
  </si>
  <si>
    <t>viz pol.č. 96611: 0,9 * 2,4 =2,160 [A] 
viz pol.č. 96615: 16,764 * 2,4 =40,234 [B] 
viz pol.č. 96616: 0,072 * 2,4 =0,173 [C] 
viz pol.č. 966358: (2*3,14*0,3*0,08*17) * 2,4 =6,149 [D]</t>
  </si>
  <si>
    <t>015170</t>
  </si>
  <si>
    <t>POPLATKY ZA LIKVIDACI ODPADŮ NEKONTAMINOVANÝCH - 17 02 01  DŘEVO PO STAVEBNÍM POUŽITÍ, Z DEMOLIC</t>
  </si>
  <si>
    <t>viz pol.č. 98816 - 5%: 418,5 * 0,05 *0,5 =10,463 [A] 
viz pol.č. 98817 - 5%: 104,9 * 0,05 * 0,5 =2,623 [B] 
Celkem: A+B=13,086 [C]</t>
  </si>
  <si>
    <t>015680</t>
  </si>
  <si>
    <t>POPLATKY ZA LIKVIDACI ODPADŮ NEBEZPEČNÝCH - 17 06 05*  STAVEBNÍ MATERIÁLY OBSAHUJÍCÍ AZBEST</t>
  </si>
  <si>
    <t>střešní krytina - odhad: 4 =4,000 [A]</t>
  </si>
  <si>
    <t>Zemní práce</t>
  </si>
  <si>
    <t>11090</t>
  </si>
  <si>
    <t>VŠEOBECNÉ VYKLIZENÍ OSTATNÍCH PLOCH</t>
  </si>
  <si>
    <t>M2</t>
  </si>
  <si>
    <t>odstranění drobných staveb, suti, kamenů atd.,vč. odvozu a uložení na skládku trvalou, dle skutečnosti</t>
  </si>
  <si>
    <t>zahrnuje odstranění všech překážek pro uskutečnění stavby</t>
  </si>
  <si>
    <t>11221</t>
  </si>
  <si>
    <t>ODSTRANĚNÍ PAŘEZŮ D DO 0,5M</t>
  </si>
  <si>
    <t>vč. likvidace, dle skutečnosti</t>
  </si>
  <si>
    <t>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</si>
  <si>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11222</t>
  </si>
  <si>
    <t>ODSTRANĚNÍ PAŘEZŮ D DO 0,9M</t>
  </si>
  <si>
    <t>11223</t>
  </si>
  <si>
    <t>ODSTRANĚNÍ PAŘEZŮ D PŘES 0,9M</t>
  </si>
  <si>
    <t>Ostatní konstrukce a práce</t>
  </si>
  <si>
    <t>96611</t>
  </si>
  <si>
    <t>BOURÁNÍ KONSTRUKCÍ Z BETONOVÝCH DÍLCŮ</t>
  </si>
  <si>
    <t>M3</t>
  </si>
  <si>
    <t>vč. odvozu a uložení na skládku trvalou</t>
  </si>
  <si>
    <t>čelo propustku MK: 
4,5 * 1,0 * 0,2 =0,900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</si>
  <si>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</si>
  <si>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96615</t>
  </si>
  <si>
    <t>BOURÁNÍ KONSTRUKCÍ Z PROSTÉHO BETONU</t>
  </si>
  <si>
    <t>propustek MK km 0,060: 
(4,5 * 0,8 - 0,3 * 0,3 * 3,14) * 0,6 =1,990 [A] 
(7,5 * 2,5 - 0,3 * 0,3 * 3,14) * 0,8 =14,774 [B] 
Celkem: A+B=16,764 [C]</t>
  </si>
  <si>
    <t>96616</t>
  </si>
  <si>
    <t>BOURÁNÍ KONSTRUKCÍ ZE ŽELEZOBETONU</t>
  </si>
  <si>
    <t>římsa propustku MK: 
4,5 * 0,2 * 0,08 =0,072 [A]</t>
  </si>
  <si>
    <t>966181</t>
  </si>
  <si>
    <t>DEMONTÁŽ KONSTRUKCÍ KOVOVÝCH S ODVOZEM DO 1KM</t>
  </si>
  <si>
    <t>odkup zhotovitele za cenu šrotu</t>
  </si>
  <si>
    <t>odstranění kovového zábradlí propustek MK: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</si>
  <si>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</si>
  <si>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966358</t>
  </si>
  <si>
    <t>BOURÁNÍ PROPUSTŮ Z TRUB DN DO 600MM</t>
  </si>
  <si>
    <t>M</t>
  </si>
  <si>
    <t>propustek MK: 17 =17,000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</si>
  <si>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</si>
  <si>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98816</t>
  </si>
  <si>
    <t>DEMOLICE DROBNÝCH STAVEB S PODÍLEM KONSTR DO 10% DŘEVĚNÝCH</t>
  </si>
  <si>
    <t>M3OP</t>
  </si>
  <si>
    <t>bourání, vč. odvozu a uložení na skládku trvalou</t>
  </si>
  <si>
    <t>chatky na pozemku p.č. 358 KÚ Malé Poříčí 
"roubenka" 7,0 * 4,0 * 3,5 =98,000 [A] 
                    7,0 * 3,0/2 =10,500 [B] 
kolna            3,0 * 4,0 * 2,5 =30,000 [C] 
chatka dřevěná 7,0 * 4,0 * 3,5 =98,000 [D] 
                           7,0 * 4,0 * 3,5 =98,000 [E] 
                            6,0 * 4,0 * 3,5 =84,000 [F] 
Celkem: A+B+C+D+E+F=418,500 [G]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</si>
  <si>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   
- rozpojení zdiva na suť schopnou odvozu na skládku  
- kropení a vytváření vodní clony  
- bezpečnostní opatření, vyplývající z předpisů o bezpečnosti práce  
- podpěrné konstrukce jakékoli výšky  
- úpravu pláně po demolici s návazností na přilehlý terén  
- odpojení od sousedních nedemolovaných objektů  
- jakékoli lešení a práce bez pevné pracovní podlahy  
- naložení, dopravu a složení suti  
- ochranná ohrazení a sítě  
- ochranná zařízení proti poškození okolních objektů  
- eventuelní nutnou asistenci požárních či bezpečnostních sborů</t>
  </si>
  <si>
    <t>988169</t>
  </si>
  <si>
    <t>PŘEMÍSTĚNÍ DROBNÉ STAVBY DŘEVĚNÉ</t>
  </si>
  <si>
    <t>přemístění drobné stavby v prostoru původního autobazaru dle požadavku majitele, bez destrukce , do 0,5 km  
vč. nového usazení v požadované lokalitě</t>
  </si>
  <si>
    <t>objekt autobazaru na p.č. 1591/4 KÚ V. Poříčí: 
3,5 * 6,5 * 3,0 =68,250 [A]</t>
  </si>
  <si>
    <t>98817</t>
  </si>
  <si>
    <t>DEMOLICE DROBNÝCH STAVEB S PODÍLEM KONSTR DO 10% KOVOVÝCH</t>
  </si>
  <si>
    <t>bourání, odkup kovu zhotovitelem za cenu šrotu</t>
  </si>
  <si>
    <t>kolny na pozemku p.č. 358 v KÚ M. Poříčí 
4,5 * 2,5 * 2,0 =22,500 [A] 
4,0 * 2,0 * 2,5 =20,000 [B] 
stavební dvoubuňka na p.č.368/2 v KÚ M. Poříčí  
(5,0 * 2,4 * 2,6) * 2 =62,400 [C] 
Celkem: A+B+C=104,900 [D]</t>
  </si>
  <si>
    <t>SO 101</t>
  </si>
  <si>
    <t>Komunikace II/303</t>
  </si>
  <si>
    <t>SO 101.1</t>
  </si>
  <si>
    <t>Hlavní náklady</t>
  </si>
  <si>
    <t>015112</t>
  </si>
  <si>
    <t>POPLATKY ZA LIKVIDACŮ ODPADŮ NEKONTAMINOVANÝCH - 17 05 04  VYTĚŽENÉ ZEMINY A HORNINY -  II. TŘÍDA TĚŽITELNOSTI</t>
  </si>
  <si>
    <t>viz pol.č. 12373b:1946,8 * 1,7 =3 309,560 [A] 
viz pol.č. 264128: (880 * (0,3*0,3*3,14)) * 1,7 =422,770 [B] 
Celkem: A+B=3 732,330 [C]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</si>
  <si>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</si>
  <si>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Podmínka IROP: nejméně 70 % hmotnosti tohoto odpadu musí být předáno k recyklaci (viz. ZP) pro zpětné využití na stavbách</t>
  </si>
  <si>
    <t>viz pol.č 11352: 56*0,15*0,25*2,4 =5,040 [A]</t>
  </si>
  <si>
    <t>02920</t>
  </si>
  <si>
    <t>OSTATNÍ POŽADAVKY - OCHRANA ŽIVOTNÍHO PROSTŘEDÍ</t>
  </si>
  <si>
    <t>trvalé zábrany proti vniknutí obojživelníků a plazů, vč. výkopu, podsypu a záhozu, výška do 0,5 m  
plast, polymerický beton</t>
  </si>
  <si>
    <t>P-km 0,740-0,840: 100 =100,000 [A] 
L-km 0,730-0,840: 110 =110,000 [B] 
P-km 1,140-1,380: 140 =140,000 [C] 
P-km 2,140-2,220: 80 =80,000 [D] 
L-km 2,140-2,540: 400 =400,000 [E] 
P-km 2,440-2,540: 100 =100,000 [F] 
L-km 2,700-2,760: 60 =60,000 [G] 
P-km 2,700-2,760: 60 =60,000 [H] 
L-km 2,760-3,120: 360 =360,000 [I] 
Celkem: A+B+C+D+E+F+G+H+I=1 410,000 [J]</t>
  </si>
  <si>
    <t>11332</t>
  </si>
  <si>
    <t>ODSTRANĚNÍ PODKLADŮ ZPEVNĚNÝCH PLOCH Z KAMENIVA NESTMELENÉHO</t>
  </si>
  <si>
    <t>vč. odvozu na skládku dočasnouu</t>
  </si>
  <si>
    <t>km 0,045 - 0,080: 275 * 0,2 =55,000 [A] 
viz rozpis výměr: 952 * 0,2 =190,400 [B] 
Celkem: A+B=245,400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</si>
  <si>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</si>
  <si>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</si>
  <si>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</si>
  <si>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vč. odvozu na skládku dpčasnou</t>
  </si>
  <si>
    <t>km 0,045 - 0,080: 275 * 0,1 =27,500 [A] 
viz rozpis výměr: 952 * 0,1 =95,200 [B] 
Celkem: A+B=122,700 [C]</t>
  </si>
  <si>
    <t>11352</t>
  </si>
  <si>
    <t>ODSTRANĚNÍ CHODNÍKOVÝCH A SILNIČNÍCH OBRUBNÍKŮ BETONOVÝCH</t>
  </si>
  <si>
    <t>vč. odvozu uložení na skládku trvalou</t>
  </si>
  <si>
    <t>km 0,045 - 0,080: 10+16+9+15+6 =56,000 [A]</t>
  </si>
  <si>
    <t>11372</t>
  </si>
  <si>
    <t>FRÉZOVÁNÍ ZPEVNĚNÝCH PLOCH ASFALTOVÝCH</t>
  </si>
  <si>
    <t>zhotovitel v ceně zohlední možnost zpětného využití recyklovaného materiálu</t>
  </si>
  <si>
    <t>km 0,045 - 0,080: 275 * 0,15 =41,250 [C] 
viz rozpis výměr: 4782 * 0,05 =239,100 [B] 
Celkem: C+B=280,350 [D]</t>
  </si>
  <si>
    <t>12110</t>
  </si>
  <si>
    <t>SEJMUTÍ ORNICE NEBO LESNÍ PŮDY</t>
  </si>
  <si>
    <t>vč. odvozu na skládku dočasnou pro následné rozprostření na určené pozemky</t>
  </si>
  <si>
    <t>průměrná hodnota sejmutí ornice dle pedologického průzkumu - 0,26 m 
viz rozpis výměr: 73269,20 * 0,26 =19 049,992 [E]  
- SO 382: -88,75 =-88,750 [B] 
- pol.č. 18222: - 56611,1 * 0,15 =-8 491,665 [C] 
Celkem: E+B+C=10 469,577 [F]</t>
  </si>
  <si>
    <t>položka zahrnuje sejmutí ornice bez ohledu na tloušťku vrstvy a její vodorovnou dopravu  
nezahrnuje uložení na trvalou skládku</t>
  </si>
  <si>
    <t>vč. odvozu na skládku dočasnou pro následné ohumusování zemního tělesa</t>
  </si>
  <si>
    <t>viz pol.č. 18222: 56611,1 * 0,15 =8 491,665 [A]</t>
  </si>
  <si>
    <t>12373</t>
  </si>
  <si>
    <t>ODKOP PRO SPOD STAVBU SILNIC A ŽELEZNIC TŘ. I</t>
  </si>
  <si>
    <t>vč. odvozu na skládku dočasnou</t>
  </si>
  <si>
    <t>viz rozpis výměr: 18474,47=18 474,470 [A] 
- SO 382: - 197,80 =- 197,800 [B] 
Celkem: A+B=18 276,670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</si>
  <si>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</si>
  <si>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vč. odvozu na skládku trvalou, nevhodná zemina</t>
  </si>
  <si>
    <t>viz rozpis výměr: 1946,8 =1 946,800 [A]</t>
  </si>
  <si>
    <t>12573</t>
  </si>
  <si>
    <t>VYKOPÁVKY ZE ZEMNÍKŮ A SKLÁDEK TŘ. I</t>
  </si>
  <si>
    <t>viz pol.č. 12110A: 10469,58 =10 469,580 [A] 
viz pol.č. 12110B: 8491,67 =8 491,670 [B] 
viz pol.č. 171101: 90128,3 =90 128,300 [C] 
viz pol.č. 17130: 21581,3 =21 581,300 [E] 
viz pol.č. 17180: 8072,0 =8 072,000 [F] 
viz pol.č. 17310: 2693,0  =2 693,000 [G] 
viz pol.č. 12373A: 18276,67 =18 276,670 [H] 
viz pol.č. 13173: 11,76 =11,760 [I] 
viz pol.č. 13273: 765,14 =765,140 [J] 
viz pol.č. 11332: 245,4 =245,400 [K] 
viz pol.č. 11333: 122,7 =122,700 [L] 
viz pol.č. 21263: 216 * 0,4 * 0,3 =25,920 [M] 
Celkem: A+B+C+E+F+G+H+I+J+K+L+M=160 883,440 [N]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</si>
  <si>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</si>
  <si>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</si>
  <si>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</si>
  <si>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vtoková jímka: 4,9 * 1,0 * 2,4 =11,760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</si>
  <si>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</si>
  <si>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</si>
  <si>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</si>
  <si>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Propustky km 0,482: 28  *1,8 * 0,5=25,200 [A] 
                km 1,900: 30 * 1,8 * 0,6 =32,400 [B] 
                km 2,520: 29 * 1,8 * 0,6 =31,320 [C] 
                km 2,733: 26 * 1,8 * 0,6 =28,080 [D] 
                km 3,295: 21 * 1,6 * 1,2 =40,320 [E] 
vyústění příkopu km 0,820: 10 * 1,6 * 1,5 =24,000 [F] 
                            km 0,880: 16 * 1,6 * 1,8 =46,080 [G] 
                            km 2,120: 18 * 1,8 * 1,5 =48,600 [H] 
čela km 0,820: 7,3 * 1,3 * 2,3 =21,827 [I] 
       km 0,880: 8,5 * 1,3 * 2,6 =28,730 [J] 
       km 2,120: 7,2 * 1,3 * 2,3 =21,528 [K] 
napojení uv km 3,037: 5 * 0,6 * 1,5 =4,500 [L] 
                    km 3,170: 15, * 0,6 * 1,5 =15,000 [M] 
                    km 3,205: 18 * 0,6 * 1,5 =16,200 [N] 
zatrubení příkopu km 3,294 - 3,415: 121 * 1,20 * 1,8 =261,360 [O] 
chránička vod. přípojky v km cca0,654: 35 * 1,25 * 1,2 =52,500 [P] 
chránička vod. přípojky v km cca 3,410: 45 * 1,25 * 1,2 =67,500 [Q] 
Celkem: A+B+C+D+E+F+G+H+I+J+K+L+M+N+O+P+Q=765,145 [R]</t>
  </si>
  <si>
    <t>171101</t>
  </si>
  <si>
    <t>ULOŽENÍ SYPANINY DO NÁSYPŮ SE ZHUTNĚNÍM DO 95% PS</t>
  </si>
  <si>
    <t>včetně nákupu materiálu</t>
  </si>
  <si>
    <t>nenamrzavá zemina dle ČSN 73 6133 viz rozpis výměr: 54737,95 =54 737,950 [A] 
ostatní: viz rozpis výměr: 67003,250 =67 003,250 [B] 
-pol.č. 17111: -31613 =-31 613,000 [C] 
Celkem: A+B+C=90 128,200 [D]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</si>
  <si>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</si>
  <si>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17111</t>
  </si>
  <si>
    <t>ULOŽENÍ SYPANINY DO NÁSYPŮ SE ZLEPŠENÍM ZEMINY</t>
  </si>
  <si>
    <t>zlepšení vápnem 2%, PS 95% ze zeminy získané na stavbě</t>
  </si>
  <si>
    <t>viz bilance zemních prací ( přebytek ze všech stavebních objektů) :  
SO 101: 19800 =19 800,000 [A] 
SO 102: 2480 - 334 =2 146,000 [B] 
SO 103: 4450 =4 450,000 [C] 
SO 105: 371 - 16 =355,000 [D] 
SO 251: 983 - 137 =846,000 [E] 
SO 252: 279 - 63 =216,000 [F] 
SO 301,1: 182 - 146 =36,000 [G] 
SO 301,2: 4601 - 3830 =771,000 [H] 
SO 302: 547 - 347 =200,000 [I] 
SO 304: 167 - 108 =59,000 [J] 
SO 351: 690 - 184 =506,000 [K] 
SO 352: 3523 - 2216 =1 307,000 [L] 
SO 381: 940 - 217 =723,000 [M] 
SO 382: 198 =198,000 [N] 
Celkem: A+B+C+D+E+F+G+H+I+J+K+L+M+N=31 613,000 [O]</t>
  </si>
  <si>
    <t>17120</t>
  </si>
  <si>
    <t>ULOŽENÍ SYPANINY DO NÁSYPŮ A NA SKLÁDKY BEZ ZHUTNĚNÍ</t>
  </si>
  <si>
    <t>viz pol.č. 12373A: 18276,67 =18 276,670 [C] 
viz pol.č. 12373B: 1946,8 =1 946,800 [D] 
viz pol.č. 12110a: 10469,58 =10 469,580 [F] 
viz pol.č. 12110b: 8491,66 =8 491,660 [G] 
viz pol.č. 13273: 765,145  =765,145 [H] 
viz pol.č. 13173: 11,760 =11,760 [I]  
viz pol.č. 264128: (0,3*0,3*3,14)*880 =248,688 [J] 
Celkem: C+D+F+G+H+I+J=40 210,303 [K]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</si>
  <si>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</si>
  <si>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17130</t>
  </si>
  <si>
    <t>ULOŽENÍ SYPANINY DO NÁSYPŮ V AKTIVNÍ ZÓNĚ SE ZHUTNĚNÍM</t>
  </si>
  <si>
    <t>vč. nákupu zeminy dle ČSN 73 6133</t>
  </si>
  <si>
    <t>viz rozpis výměr: 21581,3 =21 581,300 [A]</t>
  </si>
  <si>
    <t>17180</t>
  </si>
  <si>
    <t>ULOŽENÍ SYPANINY DO NÁSYPŮ Z NAKUPOVANÝCH MATERIÁLŮ</t>
  </si>
  <si>
    <t>sanační kamenivo , frakce 0-350, ČSN -EN 13 383</t>
  </si>
  <si>
    <t>sanační kamenivo v km cca 2,300 - 2,720: 
viz rozpis výměr: 8072,08 =8 072,080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</si>
  <si>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</si>
  <si>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</si>
  <si>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</si>
  <si>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vč. nákupu materiálu</t>
  </si>
  <si>
    <t>viz rozpis výměr: 2693,10 =2 693,100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</si>
  <si>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</si>
  <si>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</si>
  <si>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</si>
  <si>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vč. získání vhodné zeminy ze skládky dočasné</t>
  </si>
  <si>
    <t>vyústění příkopů v km 0,820: 10 * 1,6 * 0,40 =6,400 [A] 
                            v km 0,880: 16 * 1,6 * 0,65 =16,640 [B] 
                            v km 2,120: 18 * 1,8 * 0,1 =3,240 [C] 
chránička vod. přípojky v km cca 0,654: 35 * 1,25 * 0,45 =19,688 [D] 
chránička vod. přípojky v km cca 3,410: 45 * 1,25 * 0,65 =36,563 [E] 
Celkem: A+B+C+D+E=82,531 [F]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</si>
  <si>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</si>
  <si>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</si>
  <si>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</si>
  <si>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štěrkopísek</t>
  </si>
  <si>
    <t>propustky km 0,482: 28 * 1,8 * 0,2 =10,080 [A] 
                km 1,900: 27 * 1,8 * 0,2 =9,720 [B] 
                km 2,520: 25 * 1,8 * 0,2 =9,000 [C] 
                km 2,733: 22 * 1,8 * 0,2 =7,920 [D] 
                km 3,295: 21 * 1,6 * 0,2 =6,720 [E] 
vyústění příkopů km 0,820: 9 *1,6 * 0,2 =2,880 [F] 
                            km 0,880: 15 * 1,6 * 0,2 =4,800 [G] 
                            km 2,120: 17 * 1,8 * 0,2 =6,120 [H] 
přípojky uv km 3,037: 5 * 0,6 * 0,2 =0,600 [I] 
                   km 3,170: 15 * 0,6 * 0,2 =1,800 [J] 
                   km 3,205: 18 * 0,6 * 0,2 =2,160 [K] 
zatrubení příkopu: 119 * 1,1 * 0,2 =26,180 [L] 
chránička vod. přípojky v km cca 0,654: 35 * 1,25 * 0,3 =13,125 [M] 
chránička vod. přípojky v km cca 3,410: 45 * 1,25 * 0,3 =16,875 [N] 
Celkem: A+B+C+D+E+F+G+H+I+J+K+L+M+N=117,980 [O]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</si>
  <si>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</si>
  <si>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</si>
  <si>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</si>
  <si>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propustek km 0,482: 31 * 1,8 * 1,0 - (3,14 * 0,5 * 0,5 * 31) =31,465 [A] 
                km 1,900: 30 * 1,8 * 1,0 - (3,14 * 0,5 * 0,5 * 30) =30,450 [B] 
                km 2,520: 28 * 1,8 * 1,0 - (3,14 * 0,5 * 0,5 * 28) =28,420 [C] 
                km 2,733: 25 * 1,8 * 1,2 - (3,14 * 0,6 * 0,6 * 25) =25,740 [D] 
                km 3,295: 21 * 1,6 * 0,8 - (3,14 * 0,4 * 0,4 * 21) =16,330 [E] 
vyústění příkopů km 0,820: 10 * 1,6 * 0,8 - (3,14 * 0,4 * 0,4 * 10) =7,776 [F] 
                            km 0,880: 16,* 1,6 * 0,8 - (3,14 * 0,4 * 0,4 * 16) =16,000 [G] 
                            km 2,120: 18 * 1,8 * 1,0 - (3,14 * 0,5 * 0,5 * 18) =18,270 [H] 
přípojky uv km 3,037:  5 * 0,6 * 0,2 - (3,14 * 0,1 * 0,1 * 5) =0,443 [I]      
                   km 3,170: 15 * 0,6 * 0,2 -(3,14 * 0,1 * 0,1 * 15) =1,329 [J] 
                   km 3,205: 18 * 0,6 * 0,2 - (3,14 * 0,1 * 0,1 * 18) =1,595 [K] 
zatrubení příkopu: 119 - 1,10 * 0,4 - (3,14 * 0,2 * 0,2 * 119) =103,614 [L] 
chrámička vod. přípojky v km cca 0,654: 35 * 1,25 * 0,3 - (3,14 * 0,15 * 0,15 *35) =10,652 [M] 
chránička vod. přípojky v km cca 3,410: 45 * 1,25 * 0,1 - (3,14 * 0,05 * 0,05 * 45) =5,272 [N] 
Celkem: A+B+C+D+E+F+G+H+I+J+K+L+M+N=297,356 [O]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</si>
  <si>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</si>
  <si>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18110</t>
  </si>
  <si>
    <t>ÚPRAVA PLÁNĚ SE ZHUTNĚNÍM V HORNINĚ TŘ. I</t>
  </si>
  <si>
    <t>km 0,045 - 0,080: 295 =295,000 [A] 
viz rozpis výměr: 47792,5 =47 792,500 [B] 
Celkem: A+B=48 087,500 [C]</t>
  </si>
  <si>
    <t>položka zahrnuje úpravu pláně včetně vyrovnání výškových rozdílů. Míru zhutnění určuje projekt.</t>
  </si>
  <si>
    <t>18214</t>
  </si>
  <si>
    <t>ÚPRAVA POVRCHŮ SROVNÁNÍM ÚZEMÍ V TL DO 0,25M</t>
  </si>
  <si>
    <t>úprava území v km cca 2,300 - 2,720 pro pokládku geotextílie: 
5930 + 1880 =7 810,000 [A]</t>
  </si>
  <si>
    <t>položka zahrnuje srovnání výškových rozdílů terénu</t>
  </si>
  <si>
    <t>26</t>
  </si>
  <si>
    <t>18222</t>
  </si>
  <si>
    <t>ROZPROSTŘENÍ ORNICE VE SVAHU V TL DO 0,15M</t>
  </si>
  <si>
    <t>ze skládky dočasné</t>
  </si>
  <si>
    <t>viz rozpis výměr: 56611,10 =56 611,100 [A] 
-SO 382:- 422,0 =- 422,000 [B] 
Celkem: A+B=56 189,100 [C]</t>
  </si>
  <si>
    <t>položka zahrnuje:  
nutné přemístění ornice z dočasných skládek vzdálených do 50m  
rozprostření ornice v předepsané tloušťce ve svahu přes 1:5</t>
  </si>
  <si>
    <t>27</t>
  </si>
  <si>
    <t>18242</t>
  </si>
  <si>
    <t>ZALOŽENÍ TRÁVNÍKU HYDROOSEVEM NA ORNICI</t>
  </si>
  <si>
    <t>luční směs</t>
  </si>
  <si>
    <t>viz pol.č. 18222: 56189,1 =56 189,100 [A]</t>
  </si>
  <si>
    <t>Zahrnuje dodání předepsané travní směsi, hydroosev na ornici, zalévání, první pokosení, to vše bez ohledu na sklon terénu</t>
  </si>
  <si>
    <t>28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</si>
  <si>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</si>
  <si>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</si>
  <si>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</si>
  <si>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29</t>
  </si>
  <si>
    <t>183511</t>
  </si>
  <si>
    <t>CHEMICKÉ ODPLEVELENÍ CELOPLOŠNÉ</t>
  </si>
  <si>
    <t>opakovat 2x</t>
  </si>
  <si>
    <t>položka zahrnuje celoplošný postřik a chemickou likvidace nežádoucích rostlin nebo jejích částí a zabránění jejich dalšímu růstu na urovnaném volném terénu</t>
  </si>
  <si>
    <t>30</t>
  </si>
  <si>
    <t>184B25</t>
  </si>
  <si>
    <t>VYSAZOVÁNÍ STROMŮ LISTNATÝCH V KONTEJNERU OBVOD KMENE DO 16CM, PODCHOZÍ VÝŠ MIN 2,4M</t>
  </si>
  <si>
    <t>clona -  Habr obecný (Carpinus betulus Franc Fontaine)</t>
  </si>
  <si>
    <t>2 * 13 =26,000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</si>
  <si>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</si>
  <si>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Základy</t>
  </si>
  <si>
    <t>31</t>
  </si>
  <si>
    <t>21263</t>
  </si>
  <si>
    <t>TRATIVODY KOMPLET Z TRUB Z PLAST HMOT DN DO 150MM</t>
  </si>
  <si>
    <t>L km 3,130- 3,230: 100=100,000 [A] 
P km 3,295 - 3,411: 116 =116,000 [B] 
Celkem: A+B=216,000 [C]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</si>
  <si>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</si>
  <si>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32</t>
  </si>
  <si>
    <t>21452</t>
  </si>
  <si>
    <t>SANAČNÍ VRSTVY Z KAMENIVA DRCENÉHO</t>
  </si>
  <si>
    <t>ŠD, frakce 0/32</t>
  </si>
  <si>
    <t>viz rozpis výměr: 62981,4 * 0,3 =18 894,420 [A]</t>
  </si>
  <si>
    <t>položka zahrnuje dodávku předepsaného kameniva, mimostaveništní a vnitrostaveništní dopravu a jeho uložení  
není-li v zadávací dokumentaci uvedeno jinak, jedná se o nakupovaný materiál</t>
  </si>
  <si>
    <t>33</t>
  </si>
  <si>
    <t>21461D</t>
  </si>
  <si>
    <t>SEPARAČNÍ GEOTEXTILIE DO 400G/M2</t>
  </si>
  <si>
    <t>netkaná separační geotextílie 400 g/m2, podélná pevnost min 8 kN/m, příčná min. 15 kN/m</t>
  </si>
  <si>
    <t>viz rozpis výměr: 141291,75 =141 291,750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</si>
  <si>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</si>
  <si>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34</t>
  </si>
  <si>
    <t>215663</t>
  </si>
  <si>
    <t>ÚPRAVA PODLOŽÍ HYDRAULICKÝMI POJIVY DO 2% HL DO 0,5M</t>
  </si>
  <si>
    <t>úprava podloží v násypu a aktivní zóně v zářezu, hl. 0,25 m</t>
  </si>
  <si>
    <t>viz rozpis výměr 
úprava podloží: 59347,4 =59 347,400 [A] 
úprava aktivní zóny: 6162,0 =6 162,000 [B] 
Celkem: A+B=65 509,400 [C]</t>
  </si>
  <si>
    <t>položka zahrnuje zafrézování předepsaného množství hydraulického pojiva do podloží do hloubky do 0,5m, zhutnění  
druh hydraulického pojiva stanoví zadávací dokumentace</t>
  </si>
  <si>
    <t>35</t>
  </si>
  <si>
    <t>215669</t>
  </si>
  <si>
    <t>ÚPRAVA PODLOŽÍ HYDRAULICKÝMI POJIVY HL DO 0,5M - PŘÍPLATEK ZA DALŠÍCH 0,5%</t>
  </si>
  <si>
    <t>3%</t>
  </si>
  <si>
    <t>viz pol.č. 215663: 65509,40 + 65509,40 =131 018,800 [A]</t>
  </si>
  <si>
    <t>položka zahrnuje příplatek za 0,5% dalšího (i započatého) množství hydraulického pojiva přes 2%  
druh hydraulického pojiva stanoví zadávací dokumentace</t>
  </si>
  <si>
    <t>36</t>
  </si>
  <si>
    <t>22457</t>
  </si>
  <si>
    <t>PILOTY Z KAMENIVA TĚŽENÉHO</t>
  </si>
  <si>
    <t>štěrkopísek, dle pokynu TDI</t>
  </si>
  <si>
    <t>km 3,140-3,200: (60/3) * 11= 220 ks, předpoklad hl. 4m 
(0,3 * 0,3 * 3,14 * 4) * 220 =248,688 [A]</t>
  </si>
  <si>
    <t>položka zahrnuje zahrnuje dodávku kameniva předepsané frakce, včetně mimostaveništní a vnitrostaveništní dopravy, výplň piloty se zhutněním  
není-li v zadávací dokumentaci uvedeno jinak, jedná se o nakupovaný materiál  
nezahrnuje vrty</t>
  </si>
  <si>
    <t>37</t>
  </si>
  <si>
    <t>264128</t>
  </si>
  <si>
    <t>VRTY PRO PILOTY TŘ. I D DO 600MM</t>
  </si>
  <si>
    <t>vč odvozu a uložení na skládku trvalou, dle pokynů TDI</t>
  </si>
  <si>
    <t>viz pol. č. 22457: 220 * 4 =880,000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</si>
  <si>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</si>
  <si>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38</t>
  </si>
  <si>
    <t>272314</t>
  </si>
  <si>
    <t>ZÁKLADY Z PROSTÉHO BETONU DO C25/30</t>
  </si>
  <si>
    <t>betonové prahy na vyústění příkopů do vodoteče km 0,820 a 2,120: 
((0,3 * 0,6 * 2,8 * 2) + (0,3 * 0,6 * 4,6 * 2)) * 2 =5,328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</si>
  <si>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</si>
  <si>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</si>
  <si>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39</t>
  </si>
  <si>
    <t>317325</t>
  </si>
  <si>
    <t>ŘÍMSY ZE ŽELEZOBETONU DO C30/37</t>
  </si>
  <si>
    <t>vyústění příkopů km 0,820: 7,0 * 0,85 * 0,25 =1,488 [A] 
                            km 0,880: 8,3 * 0,85 * 0,25 =1,764 [B] 
                            km 2,120: 6,9 * 0,85 * 0,25 =1,466 [C] 
propustek km 0,482: 2,2 * 0,85 * 0,25 =0,468 [D] 
Celkem: A+B+C+D=5,186 [E]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</si>
  <si>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</si>
  <si>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40</t>
  </si>
  <si>
    <t>317366</t>
  </si>
  <si>
    <t>VÝZTUŽ ŘÍMS Z KARI-SÍTÍ</t>
  </si>
  <si>
    <t>2x 100/100/6</t>
  </si>
  <si>
    <t>propustek km 0,482: 2,1 * 0,75 * 2 =3,150 [A] 
výtok km 0,820: 6,9 * 0,75 * 2 =10,350 [B] 
výtok km 0,880: 8,2 * 0,75 * 2 =12,300 [C] 
výtok km 2,121: 6,8 * 0,75 *2 =10,200 [D] 
Celkem: A+B+C+D=36,000 [E] 
36 * 4,44 * 0,001=0,160 [F]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</si>
  <si>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</si>
  <si>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</si>
  <si>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41</t>
  </si>
  <si>
    <t>451311</t>
  </si>
  <si>
    <t>PODKL A VÝPLŇ VRSTVY Z PROST BET DO C8/10</t>
  </si>
  <si>
    <t>vyústění příkopů čela km 0,820: 7,5 * 1,45 * 0,1 =1,088 [A] 
                                    km 0,880: 8,7 * 1,45 * 0,1 =1,262 [B] 
                                    km 2,120: 7,4 * 1,45 * 0,1 =1,073 [C] 
vtoková jímka km 0,482: 5,0 * 2,4 * 0,1 =1,200 [D] 
pod uv: (1,0 * 1,0 * 0,1) * 2 =0,200 [E] 
Celkem: A+B+C+D+E=4,823 [F]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</si>
  <si>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</si>
  <si>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42</t>
  </si>
  <si>
    <t>45131A</t>
  </si>
  <si>
    <t>PODKLADNÍ A VÝPLŇOVÉ VRSTVY Z PROSTÉHO BETONU C20/25</t>
  </si>
  <si>
    <t>C20/25n XF3</t>
  </si>
  <si>
    <t>pod kamenné dlažby: 
propustek km 0,482: 8 * 0,1 =0,800 [A] 
                km 1,900: 22 * 0,1 =2,200 [B] 
                km 2,520: 30 * 0,1 =3,000 [C] 
                km 2,733: 30 * 0,1 =3,000 [D] 
                km 3,295: 22 * 0,1 =2,200 [E] 
vyústění příkopů km 0,820: 18 * 0,1 =1,800 [F] 
                            km 0,880: 32 * 0,1 =3,200 [G] 
                            km 2,120: 27 * 0,1 =2,700 [H] 
vyústění příkopů do vodoteče km 0,820: 12 *0,1 =1,200 [I] 
                                                 km 2,120: 12 *0,1 =1,200 [J] 
výtoky od uv: (1 + 1) * 0,1 =0,200 [K] 
zatrubení příkopu 3,294-3,415 vtok, výtok: 6 * 0,1 =0,600 [L] 
odláždění příkopu v km 3,036 - 3,049  100 * 0,1=10,000 [M] 
retenční nádržv ZÚ: 170 * 0,1 =17,000 [N] 
Celkem: A+B+C+D+E+F+G+H+I+J+K+L+M+N=49,100 [O]</t>
  </si>
  <si>
    <t>43</t>
  </si>
  <si>
    <t>45157</t>
  </si>
  <si>
    <t>PODKLADNÍ A VÝPLŇOVÉ VRSTVY Z KAMENIVA TĚŽENÉHO</t>
  </si>
  <si>
    <t>ŠP</t>
  </si>
  <si>
    <t>propustky km 0,482: 31 * 1,8 * 0,15 =8,370 [A] 
                km 1,900: 30 * 1,8 * 0,15 =8,100 [B] 
                km 2,520: 28 * 1,8 * 0,15 =7,560 [C] 
                km 2,733: 25 * 1,8 * 0,2 =9,000 [D] 
                km 3,295: 21 * 1,6 * 0,15 =5,040 [E] 
vyústění příkopů km 0,820: 10 * 1,6 * 0,15 =2,400 [F] 
                            km 0,880: 16 * 1,6 * 0,15 =3,840 [G] 
                            km 2,120: 18 * 1,8 * 0,15 =4,860 [H] 
napojení uv km 3,037: 5 *0,6 * 0,1 =0,300 [I] 
                    km 3,170: 15 * 0,6 * 0,1 =0,900 [J] 
                    km 3,205: 18 * 0,6 * 0,1 =1,080 [K] 
zatrubení příkpu:  119 * 1,1 * 0,1 =13,090 [L] 
chránička vod. přípojky v km cca 0,654: 35 * 1,25 * 0,15 =6,563 [M]  
chránička vod. přípojky v km cca 3,410:  45 * 1,25 * 0,15 =8,438 [N] 
Celkem: A+B+C+D+E+F+G+H+I+J+K+L+M+N=79,541 [O]</t>
  </si>
  <si>
    <t>44</t>
  </si>
  <si>
    <t>46251</t>
  </si>
  <si>
    <t>ZÁHOZ Z LOMOVÉHO KAMENE</t>
  </si>
  <si>
    <t>fr. 0/350 ČSN EN 13 383</t>
  </si>
  <si>
    <t>zpevnění svahů sil. tělesa v prostoru mostních objektů: viz rozpis výměr: 1317,22 =1 317,220 [A]</t>
  </si>
  <si>
    <t>položka zahrnuje:  
- dodávku a zához lomového kamene předepsané frakce včetně mimostaveništní a vnitrostaveništní dopravy  
není-li v zadávací dokumentaci uvedeno jinak, jedná se o nakupovaný materiál</t>
  </si>
  <si>
    <t>45</t>
  </si>
  <si>
    <t>465512</t>
  </si>
  <si>
    <t>DLAŽBY Z LOMOVÉHO KAMENE NA MC</t>
  </si>
  <si>
    <t>viz pol.č. 45131A: 491 * 0,2 =98,200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</si>
  <si>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</si>
  <si>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</t>
  </si>
  <si>
    <t>467314</t>
  </si>
  <si>
    <t>STUPNĚ A PRAHY VODNÍCH KORYT Z PROSTÉHO BETONU C25/30</t>
  </si>
  <si>
    <t>prahy u dlažby z lom. kamene 250/600, C25/30-XF3</t>
  </si>
  <si>
    <t>vyústění příkopů km 0,820: 5 * 0,6 * 0,25 =0,750 [A] 
                            km 0,880: (3,5+1+3,5) * 0,6 * 0,25 =1,200 [B] 
                            km 2,120:  (2,6+0,8+2,6) * 0,6 * 0,25 =0,900 [C] 
Celkem: A+B+C=2,850 [D]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</si>
  <si>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</si>
  <si>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Komunikace</t>
  </si>
  <si>
    <t>47</t>
  </si>
  <si>
    <t>56314</t>
  </si>
  <si>
    <t>VOZOVKOVÉ VRSTVY Z MECHANICKY ZPEVNĚNÉHO KAMENIVA TL. DO 200MM</t>
  </si>
  <si>
    <t>MZK tl. 170 mm</t>
  </si>
  <si>
    <t>km 0,045 - 0,080:275 =275,000 [A] 
viz rozpis výměr: 37129,72 =37 129,720 [B] 
Celkem: A+B=37 404,720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</si>
  <si>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</si>
  <si>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48</t>
  </si>
  <si>
    <t>56333</t>
  </si>
  <si>
    <t>VOZOVKOVÉ VRSTVY ZE ŠTĚRKODRTI TL. DO 150MM</t>
  </si>
  <si>
    <t>přesah ochranné vrstvy atd, ŠDa fr.0/63</t>
  </si>
  <si>
    <t>viz rozpis výměr: 6573,85 =6 573,850 [A] 
pod zámkovou dlažbu: 
km 1,40550 - 1,428: 22,5 * 1,0 =22,500 [B] 
km 1,516 - 1,532: 16,0 / 1,0 =16,000 [C] 
km 3,008 - 3,045: 37 * 1,0 =37,000 [D] 
km 3,136 - 3,205: 69 * 1,75 =120,750 [E] 
Celkem: A+B+C+D+E=6 770,100 [F]</t>
  </si>
  <si>
    <t>49</t>
  </si>
  <si>
    <t>56335</t>
  </si>
  <si>
    <t>VOZOVKOVÉ VRSTVY ZE ŠTĚRKODRTI TL. DO 250MM</t>
  </si>
  <si>
    <t>ŠDa tl.250 mm, fr. 0/63</t>
  </si>
  <si>
    <t>km 0,045 - 0,080: 285 =285,000 [A] 
viz rozpis výměr: 39159,48 =39 159,480 [B] 
Celkem: A+B=39 444,480 [C]</t>
  </si>
  <si>
    <t>50</t>
  </si>
  <si>
    <t>56933</t>
  </si>
  <si>
    <t>ZPEVNĚNÍ KRAJNIC ZE ŠTĚRKODRTI TL. DO 150MM</t>
  </si>
  <si>
    <t>ŠD fr.0/32</t>
  </si>
  <si>
    <t>L km 0,070 - 0,827: 575 * 1,5 =862,500 [A] 
   km 0,930 - 1,043: 113 * 1,5 =169,500 [B]  
   km 1,053 - 1,405: 352 * 1,5 =528,000 [C]  
   km 1,532 - 1,862: 330 * 1,5 =495,000 [D]  
   km 1,867 - 2,060: 193 * 1,5 =289,500 [E] 
   km 2,160 - 2,428: 268 * 1,5 =402,000 [F] 
   km 2,447 - 2,790: 343 * 1,5 =514,500 [G] 
   km 2,790 - 3,060: 346 * 0,75 =259,500 [H] 
   km 3,066 - 3,136: 70 * 1,5 =105,000 [I] 
   km 3,205 - 3,320: 115 * 1,5 =172,500 [J] 
   km 3,320 - 3,516: 196 * 0,75 =147,000 [K] 
   km 3,545 - 3,606: 61 * 0,75 =45,750 [L] 
P km 0,083 - 0,098: 15 * 1,5 =22,500 [M]  
   km 0,290 - 0,420: 130 * 1,5 =195,000 [N]  
   km 0,434 - 0,677: 243 * 1,5 =364,500 [O] 
   km 0,686 - 0,813: 127 * 1,5 =190,500 [P] 
   km 0,918 - 1,044: 126 * 1,5 =189,000 [Q]  
   km 1,055 - 1,862: 807 * 1,5 =1 210,500 [R] 
   km 1,867 - 2,065: 198 * 1,5 =297,000 [S] 
   km 2,168 - 2,428: 260 * 1,5 =390,000 [T] 
   km 2,447 - 2,585: 138 * 1,5 =207,000 [U] 
   km 2,595 - 2,790: 195 * 1,5 =292,500 [V] 
   km 2,790 - 2,930: 140 * 0,75 =105,000 [W] 
   km 2,930 - 3,008: 78 *1,5 =117,000 [X] 
   km 3,045 - 3,100: 55 * 1,5 =82,500 [Y] 
   km 3,112 - 3,225: 113 * 1,5 =169,500 [Z] 
   km 3,225 - 3,294: 69 * 0,75 =51,750 [AA]  
   km 3,315 - 3,393: 78 *0,75 =58,500 [AB] 
   km 3,411 - 3,606: 195 *0,75 =146,250 [AC] 
   Celkem: A+B+C+D+E+F+G+H+I+J+K+L+M+N+O+P+Q+R+S+T+U+V+W+X+Y+Z+AA+AB+AC=8 079,750 [AD]</t>
  </si>
  <si>
    <t>- dodání kameniva předepsané kvality a zrnitosti  
- rozprostření a zhutnění vrstvy v předepsané tloušťce  
- zřízení vrstvy bez rozlišení šířky, pokládání vrstvy po etapách</t>
  </si>
  <si>
    <t>51</t>
  </si>
  <si>
    <t>572123</t>
  </si>
  <si>
    <t>INFILTRAČNÍ POSTŘIK Z EMULZE DO 1,0KG/M2</t>
  </si>
  <si>
    <t>viz pol. č. 56314: 37404,72 =37 404,720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</si>
  <si>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</si>
  <si>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52</t>
  </si>
  <si>
    <t>572213</t>
  </si>
  <si>
    <t>SPOJOVACÍ POSTŘIK Z EMULZE DO 0,5KG/M2</t>
  </si>
  <si>
    <t>PS C, 0,3 kg/m2</t>
  </si>
  <si>
    <t>viz pol.č. 574E46: 36023,72 =36 023,720 [A]</t>
  </si>
  <si>
    <t>53</t>
  </si>
  <si>
    <t>572214</t>
  </si>
  <si>
    <t>SPOJOVACÍ POSTŘIK Z MODIFIK EMULZE DO 0,5KG/M2</t>
  </si>
  <si>
    <t>PS CP 0,3 kg/m2</t>
  </si>
  <si>
    <t>viz pol.č. 574C56:35618,13 =35 618,130 [A]</t>
  </si>
  <si>
    <t>54</t>
  </si>
  <si>
    <t>574B34</t>
  </si>
  <si>
    <t>ASFALTOVÝ BETON PRO OBRUSNÉ VRSTVY MODIFIK ACO 11+, 11S TL. 40MM</t>
  </si>
  <si>
    <t>ACO 11+, PMB 25/55-60,  tl. 40 mm</t>
  </si>
  <si>
    <t>km 0,045 - 0,800:275 =275,000 [A] 
viz rozpis výměr: 35787,17 =35 787,170 [B] 
Celkem: A+B=36 062,170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</si>
  <si>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</si>
  <si>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55</t>
  </si>
  <si>
    <t>574C56</t>
  </si>
  <si>
    <t>ASFALTOVÝ BETON PRO LOŽNÍ VRSTVY ACL 16+, 16S TL. 60MM</t>
  </si>
  <si>
    <t>ACL 16+, 50/70, tl. 60 mm</t>
  </si>
  <si>
    <t>km 0,045 - 0,080: 275 =275,000 [A] 
viz rozpis výměr: 35343,13 =35 343,130 [B] 
Celkem: A+B=35 618,130 [C]</t>
  </si>
  <si>
    <t>56</t>
  </si>
  <si>
    <t>574E46</t>
  </si>
  <si>
    <t>ASFALTOVÝ BETON PRO PODKLADNÍ VRSTVY ACP 16+, 16S TL. 50MM</t>
  </si>
  <si>
    <t>ACP 16+, 50/70,  tl. 50 mm</t>
  </si>
  <si>
    <t>km 0,045 - 0,080: 280 =280,000 [A] 
viz rozpis výměr: 35743,72 =35 743,720 [B] 
Celkem: A+B=36 023,720 [C]</t>
  </si>
  <si>
    <t>57</t>
  </si>
  <si>
    <t>582611</t>
  </si>
  <si>
    <t>KRYTY Z BETON DLAŽDIC SE ZÁMKEM ŠEDÝCH TL 60MM DO LOŽE Z KAM</t>
  </si>
  <si>
    <t>L km 1,40550 - 1,428: 22,5 * 1,0 =22,500 [A] 
L km 1,516 - 1,532: 16,0 * 1,0 =16,000 [B] 
P km 3,008 - 3,045: 37 * 1,0 =37,000 [C] 
L km 3,136 - 3,205: 69 * 1,75 =120,750 [D] 
Celkem: A+B+C+D=196,250 [E]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</si>
  <si>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</si>
  <si>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Přidružená stavební výroba</t>
  </si>
  <si>
    <t>58</t>
  </si>
  <si>
    <t>78383</t>
  </si>
  <si>
    <t>NÁTĚRY BETON KONSTR TYP S4 (OS-C)</t>
  </si>
  <si>
    <t>protichloridový</t>
  </si>
  <si>
    <t>římsa propustku km 0,480: (2,2 * 0,75) + (2,2 * 0,3) =2,310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</si>
  <si>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</si>
  <si>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</si>
  <si>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59</t>
  </si>
  <si>
    <t>86627</t>
  </si>
  <si>
    <t>CHRÁNIČKY Z TRUB OCELOVÝCH DN DO 100MM</t>
  </si>
  <si>
    <t>chránička vodovodní přípojky v km cca 3,410: 43 =43,000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</si>
  <si>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</si>
  <si>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60</t>
  </si>
  <si>
    <t>86645</t>
  </si>
  <si>
    <t>CHRÁNIČKY Z TRUB OCELOVÝCH DN DO 300MM</t>
  </si>
  <si>
    <t>chránička vodovodní přípojky v km cca 0,654: 33 =33,000 [A]</t>
  </si>
  <si>
    <t>61</t>
  </si>
  <si>
    <t>87314</t>
  </si>
  <si>
    <t>POTRUBÍ Z TRUB PLASTOVÝCH TLAKOVÝCH SVAŘOVANÝCH DN DO 40MM</t>
  </si>
  <si>
    <t>vodovodní přípojky, polyetylén PE 32/4,4, vč. proplachu a dezinfekce, dle pokynu TDI</t>
  </si>
  <si>
    <t>v případě výměny vodovodních přípojek v km cca 0,654 a 3,410: 35 + 45 =80,000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</si>
  <si>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tlakové zkoušky ani proplach a dezinfekci</t>
  </si>
  <si>
    <t>62</t>
  </si>
  <si>
    <t>87434</t>
  </si>
  <si>
    <t>POTRUBÍ Z TRUB PLASTOVÝCH ODPADNÍCH DN DO 200MM</t>
  </si>
  <si>
    <t>HDPE DN 200</t>
  </si>
  <si>
    <t>vyústění uv a vtokové jímky km 3,037: 5 =5,000 [A] 
                                              km 3,170: 15 =15,000 [B] 
                                              km 3,205: 18 =18,000 [C] 
Celkem: A+B+C=38,000 [D]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</si>
  <si>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</si>
  <si>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63</t>
  </si>
  <si>
    <t>87446</t>
  </si>
  <si>
    <t>POTRUBÍ Z TRUB PLASTOVÝCH ODPADNÍCH DN DO 400MM</t>
  </si>
  <si>
    <t>PP DN 400 SN 16 kN/m2</t>
  </si>
  <si>
    <t>zatrubení příkopu km 3,294 - 3,415: 121 =121,000 [A]</t>
  </si>
  <si>
    <t>64</t>
  </si>
  <si>
    <t>894858</t>
  </si>
  <si>
    <t>ŠACHTY KANALIZAČNÍ PLASTOVÉ D 600MM</t>
  </si>
  <si>
    <t>na zatrubeném příkopu: 3 =3,000 [A]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</si>
  <si>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</si>
  <si>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65</t>
  </si>
  <si>
    <t>89712</t>
  </si>
  <si>
    <t>VPUSŤ KANALIZAČNÍ ULIČNÍ KOMPLETNÍ Z BETONOVÝCH DÍLCŮ</t>
  </si>
  <si>
    <t>km 3,037: 1 =1,000 [A] 
km 3,170: 1 =1,000 [B] 
Celkem: A+B=2,000 [C]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</si>
  <si>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</si>
  <si>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66</t>
  </si>
  <si>
    <t>9111A1</t>
  </si>
  <si>
    <t>ZÁBRADLÍ SILNIČNÍ S VODOR MADLY - DODÁVKA A MONTÁŽ</t>
  </si>
  <si>
    <t>zábradlí na vtoku km 0,820: 6,5 =6,500 [A] 
                             km 0,890: 8 =8,000 [B] 
                             km 2,121: 6 =6,000 [C] 
Celkem: A+B+C=20,500 [D]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</si>
  <si>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</si>
  <si>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67</t>
  </si>
  <si>
    <t>9113A1</t>
  </si>
  <si>
    <t>SVODIDLO OCEL SILNIČ JEDNOSTR, ÚROVEŇ ZADRŽ N1, N2 - DODÁVKA A MONTÁŽ</t>
  </si>
  <si>
    <t>P km 0,086 - 0,098: 12 =12,000 [A] 
   km 0,290 - 0,418: 128 =128,000 [B] 
   km 0,436 - 0,676: 240 =240,000 [C] 
   km 0,687 - 0,818: 131 =131,000 [D] 
   km 0,916 - 1,043: 127 =127,000 [E] 
   km 1,056 - 1,861: 805 =805,000 [F] 
   km 1,868 - 2,070: 202 =202,000 [G] 
   km 2,165 - 2,429: 264 =264,000 [H] 
   km 2,446 - 2,582: 136 =136,000 [I] 
   km 2,598 - 2,790: 192 =192,000 [J] 
   km 2,936 - 3,080: 144 =144,000 [K] 
   km 3,116 - 3,222: 110 =110,000 [L] 
L km 0,088 - 0,830: 742 =742,000 [M] 
   km 0,926 - 1,042: 116 =116,000 [N] 
   km 1,053 - 1,406: 353 =353,000 [O] 
   km 1,532 - 1,860: 328 =328,000 [P] 
   km 1,869 - 2,061: 192 =192,000 [Q] 
   km 2,155 - 2,429: 274 =274,000 [R] 
   km 2,446 - 2,789: 343 =343,000 [S] 
   km 3,066 - 3,148: 82 =82,000 [T] 
   km 3,193 - 3,315: 122 =122,000 [U] 
Celkem: A+B+C+D+E+F+G+H+I+J+K+L+M+N+O+P+Q+R+S+T+U=5 043,000 [V]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</si>
  <si>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</si>
  <si>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68</t>
  </si>
  <si>
    <t>9113C1</t>
  </si>
  <si>
    <t>SVODIDLO OCEL SILNIČ JEDNOSTR, ÚROVEŇ ZADRŽ H2 - DODÁVKA A MONTÁŽ</t>
  </si>
  <si>
    <t>sloupky po 2 m</t>
  </si>
  <si>
    <t>u protihlukových zdí: P km 3,008 - 3,045: 37 =37,000 [A] 
                                  L km 1,406 - 1,428: 22 =22,000 [B] 
                                  L km 1,517 - 1,532: 15 =15,000 [C] 
Celkem: A+B+C=74,000 [D]</t>
  </si>
  <si>
    <t>69</t>
  </si>
  <si>
    <t>91228</t>
  </si>
  <si>
    <t>SMĚROVÉ SLOUPKY Z PLAST HMOT VČETNĚ ODRAZNÉHO PÁSKU</t>
  </si>
  <si>
    <t>Z 11a.b</t>
  </si>
  <si>
    <t>P km 2,790 - 2,936: 3 =3,000 [A] 
   km 3,222 - 3,600: 8 =8,000 [B] 
L km 2,789 - 3,066: 5 =5,000 [C] 
   km 3,148 - 3,193: 2 =2,000 [D] 
   km 3,315 - 3,600: 6 =6,000 [E] 
Celkem: A+B+C+D+E=24,000 [F]</t>
  </si>
  <si>
    <t>položka zahrnuje:  
- dodání a osazení sloupku včetně nutných zemních prací  
- vnitrostaveništní a mimostaveništní doprava  
- odrazky plastové nebo z retroreflexní fólie</t>
  </si>
  <si>
    <t>70</t>
  </si>
  <si>
    <t>Z 11g , na výjezdech účelových komunikací</t>
  </si>
  <si>
    <t>71</t>
  </si>
  <si>
    <t>91238</t>
  </si>
  <si>
    <t>SMĚROVÉ SLOUPKY Z PLAST HMOT - NÁSTAVCE NA SVODIDLA VČETNĚ ODRAZNÉHO PÁSKU</t>
  </si>
  <si>
    <t>modré</t>
  </si>
  <si>
    <t>SO 201: 5+5+4+4 =18,000 [A] 
SO 202: 4+4+4+4 =16,000 [B] 
Celkem: A+B=34,000 [C]</t>
  </si>
  <si>
    <t>72</t>
  </si>
  <si>
    <t>bílé</t>
  </si>
  <si>
    <t>P: 8+10+6+16+18+3+3 =64,000 [A] 
L: 2+8+10+6+16+18+2+3 =65,000 [B] 
Celkem: A+B=129,000 [C]</t>
  </si>
  <si>
    <t>73</t>
  </si>
  <si>
    <t>914131</t>
  </si>
  <si>
    <t>DOPRAVNÍ ZNAČKY ZÁKLADNÍ VELIKOSTI OCELOVÉ FÓLIE TŘ 2 - DODÁVKA A MONTÁŽ</t>
  </si>
  <si>
    <t>A4: 1 =1,000 [A] 
B21a: 16 =16,000 [B] 
B21b: 4 =4,000 [C] 
C 2a:1 =1,000 [D] 
C3a:1 =1,000 [Q] 
E 2b: 2 =2,000 [E] 
IS 3a:2 =2,000 [F] 
IS 3b:1 =1,000 [G] 
IS 3c: 1 =1,000 [H] 
IS 4b:1 =1,000 [I] 
IS 4c: 1 =1,000 [J] 
IS 16b: 5 =5,000 [K] 
IZ 4a:1 =1,000 [L] 
IZ 4b: 1 =1,000 [M] 
P1: 4 =4,000 [O] 
P2: 2 =2,000 [P] 
P6:1 =1,000 [R] 
P4: 1=1,000 [S] 
Celkem: A+B+C+D+Q+E+F+G+H+I+J+K+L+M+O+P+R+S=46,000 [T]</t>
  </si>
  <si>
    <t>položka zahrnuje:  
- dodávku a montáž značek v požadovaném provedení</t>
  </si>
  <si>
    <t>74</t>
  </si>
  <si>
    <t>914411</t>
  </si>
  <si>
    <t>DOPRAVNÍ ZNAČKY 100X150CM OCELOVÉ - DODÁVKA A MONTÁŽ</t>
  </si>
  <si>
    <t>IP 19: 2 =2,000 [A]</t>
  </si>
  <si>
    <t>75</t>
  </si>
  <si>
    <t>914521</t>
  </si>
  <si>
    <t>DOPRAV ZNAČ VELKOPLOŠ OCEL LAMELY FÓLIE TŘ 2 - DOD A MONT</t>
  </si>
  <si>
    <t>IS 9b: 2,5 * 3,5 =8,750 [A]</t>
  </si>
  <si>
    <t>76</t>
  </si>
  <si>
    <t>914921</t>
  </si>
  <si>
    <t>SLOUPKY A STOJKY DOPRAVNÍCH ZNAČEK Z OCEL TRUBEK DO PATKY - DODÁVKA A MONTÁŽ</t>
  </si>
  <si>
    <t>položka zahrnuje:  
- sloupky a upevňovací zařízení včetně jejich osazení (betonová patka, zemní práce)</t>
  </si>
  <si>
    <t>77</t>
  </si>
  <si>
    <t>914981</t>
  </si>
  <si>
    <t>SLOUPKY A STOJKY DZ Z PŘÍHRAD KONSTR DOD A MONTÁŽ</t>
  </si>
  <si>
    <t>pro IS 9b: 2 =2,000 [A]</t>
  </si>
  <si>
    <t>78</t>
  </si>
  <si>
    <t>915111</t>
  </si>
  <si>
    <t>VODOROVNÉ DOPRAVNÍ ZNAČENÍ BARVOU HLADKÉ - DODÁVKA A POKLÁDKA</t>
  </si>
  <si>
    <t>s reflexní úpravou</t>
  </si>
  <si>
    <t>V1a: (10+30+500+470+330+170+130+310+30+30+54+30+30+30) * 0,125 =269,250 [A] 
V2a: (238 + 111) * 1/3 * 0,125 =14,542 [B] 
V2b: (12+100+100+500+330+130+190+310+100+21+16+50+223+30+60) * 2/3 * 0,12 =173,760 [C] 
        65 /2 * 0,25 =8,125 [D] 
V4: 3600 * 2 * 0,25 =1 800,000 [E] 
V5: 3,25 * 0,5 =1,625 [F] 
V9a: (8+9) * 1 =17,000 [G] 
V9b: (5+5+5+5+5) *0,5 =12,500 [H] 
V13: (188 + 65) * 0,5 =126,500 [I] 
Celkem: A+B+C+D+E+F+G+H+I=2 423,302 [J]</t>
  </si>
  <si>
    <t>položka zahrnuje:  
- dodání a pokládku nátěrového materiálu (měří se pouze natíraná plocha)  
- předznačení a reflexní úpravu</t>
  </si>
  <si>
    <t>79</t>
  </si>
  <si>
    <t>915211</t>
  </si>
  <si>
    <t>VODOROVNÉ DOPRAVNÍ ZNAČENÍ PLASTEM HLADKÉ - DODÁVKA A POKLÁDKA</t>
  </si>
  <si>
    <t>po vyzrátí krytu, s reflexní úpravou</t>
  </si>
  <si>
    <t>V5: 1,625 =1,625 [A] 
V9a: 17,0 =17,000 [B] 
V9b: 12,5 =12,500 [C] 
V13: 126,5 =126,500 [D] 
Celkem: A+B+C+D=157,625 [E]</t>
  </si>
  <si>
    <t>80</t>
  </si>
  <si>
    <t>915231</t>
  </si>
  <si>
    <t>VODOR DOPRAV ZNAČ PLASTEM PROFIL ZVUČÍCÍ - DOD A POKLÁDKA</t>
  </si>
  <si>
    <t>V1a: 269,25 =269,250 [A] 
V2a: 14,54 =14,540 [B] 
V2b 173,76 +8,125 =181,885 [C] 
V4: 1800 =1 800,000 [D] 
Celkem: A+B+C+D=2 265,675 [E]</t>
  </si>
  <si>
    <t>81</t>
  </si>
  <si>
    <t>915401</t>
  </si>
  <si>
    <t>VODOROVNÉ DOPRAVNÍ ZNAČENÍ BETON PREFABRIK - DODÁVKA A POKLÁDKA</t>
  </si>
  <si>
    <t>km 0,045 - 0,080: (17+19) * 0,25 =9,000 [A] 
km 1,405 - 1,532: 127 * 0,5 =63,500 [B] 
km 3,008 - 3,045: 37 * 0,5 =18,500 [C] 
km 3,136 - 3,205: 69 * 0,5 =34,500 [D] 
Celkem: A+B+C+D=125,500 [E]</t>
  </si>
  <si>
    <t>zahrnuje dodávku betonových prefabrikátů a jejich osazení do předepsaného lože</t>
  </si>
  <si>
    <t>82</t>
  </si>
  <si>
    <t>915402</t>
  </si>
  <si>
    <t>VODOR DOPRAV ZNAČ BETON PREFABRIK - ODSTRANĚNÍ</t>
  </si>
  <si>
    <t>vč odvozu a uložení na skládku trvalou</t>
  </si>
  <si>
    <t>km 0,045 - 0,080: (10+16+15+6) * 0,25 =11,750 [A]</t>
  </si>
  <si>
    <t>zahrnuje odstranění a odklizení vybouraného materiálu s odvozem na skládku</t>
  </si>
  <si>
    <t>83</t>
  </si>
  <si>
    <t>915621</t>
  </si>
  <si>
    <t>VODOR DOPRAV ZNAČ - KNOFLÍKY TRVALÉ ZAPUŠTĚNÉ - DOD A POKLÁD</t>
  </si>
  <si>
    <t>Z10, dle TP 133</t>
  </si>
  <si>
    <t>km 0,080 - 3,600: (3600 + 130 + 110) /9 =426,667 [A] 
= 427 =427,000 [B]</t>
  </si>
  <si>
    <t>zahrnuje dodávku a osazení knoflíků předepsaným způsobem</t>
  </si>
  <si>
    <t>84</t>
  </si>
  <si>
    <t>917224</t>
  </si>
  <si>
    <t>SILNIČNÍ A CHODNÍKOVÉ OBRUBY Z BETONOVÝCH OBRUBNÍKŮ ŠÍŘ 150MM</t>
  </si>
  <si>
    <t>150/250/1000</t>
  </si>
  <si>
    <t>km 0,045 - 0,080: 30+25 =55,000 [A] 
km 1,405 - 1,428: 23 =23,000 [B] 
km 1,516 - 1,532: 16 =16,000 [C] 
km 3,008 - 3,045: 37 =37,000 [D] 
km 3,136 - 3,205: 69 =69,000 [E] 
Celkem: A+B+C+D+E=200,000 [F]</t>
  </si>
  <si>
    <t>Položka zahrnuje:  
dodání a pokládku betonových obrubníků o rozměrech předepsaných zadávací dokumentací  
betonové lože i boční betonovou opěrku.</t>
  </si>
  <si>
    <t>85</t>
  </si>
  <si>
    <t>9181E4</t>
  </si>
  <si>
    <t>ČELA PROPUSTU Z TRUB DN DO 800MM Z BETONU DO C 25/30</t>
  </si>
  <si>
    <t>výtok km 0,820: 1 =1,000 [A] 
         km 0,880: 1 =1,000 [B] 
Celkem: A+B=2,000 [C]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</si>
  <si>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</si>
  <si>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86</t>
  </si>
  <si>
    <t>9181F4</t>
  </si>
  <si>
    <t>ČELA PROPUSTU Z TRUB DN DO 1000MM Z BETONU DO C 25/30</t>
  </si>
  <si>
    <t>výtok km 2,121: 1 =1,000 [A]</t>
  </si>
  <si>
    <t>87</t>
  </si>
  <si>
    <t>9182F</t>
  </si>
  <si>
    <t>VTOK JÍMKY BETONOVÉ VČET DLAŽBY PROPUSTU Z TRUB DN DO 1000MM</t>
  </si>
  <si>
    <t>vnější rozměry dl x š x v: 4,8 x 2,2 x 1,6, tloušťka stěn 0,3 m 
propustek km 0,482: 1 =1,000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</si>
  <si>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</si>
  <si>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88</t>
  </si>
  <si>
    <t>9183E3</t>
  </si>
  <si>
    <t>PROPUSTY Z TRUB DN 800MM PLASTOVÝCH</t>
  </si>
  <si>
    <t>PEHD/PP DN 800, SN 16</t>
  </si>
  <si>
    <t>vyústění příkopu km 0,820: 12 =12,000 [A] 
                            km 0,880: 16 =16,000 [B] 
propustek km 3,295: 21 =21,000 [C] 
Celkem: A+B+C=49,000 [D]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</si>
  <si>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</si>
  <si>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89</t>
  </si>
  <si>
    <t>9183F3</t>
  </si>
  <si>
    <t>PROPUSTY Z TRUB DN 1000MM PLASTOVÝCH</t>
  </si>
  <si>
    <t>PEHD/PP DN 1000, SN 16</t>
  </si>
  <si>
    <t>vyústění příkopu km 2,121: 17,7 =17,700 [A] 
propustek km 0,482: 28 =28,000 [B] 
                km 1,900: 29,8 =29,800 [C] 
                km 2,520: 28,5 =28,500 [D] 
Celkem: A+B+C+D=104,000 [E]</t>
  </si>
  <si>
    <t>90</t>
  </si>
  <si>
    <t>9183G3</t>
  </si>
  <si>
    <t>PROPUSTY Z TRUB DN 1200MM PLASTOVÝCH</t>
  </si>
  <si>
    <t>PEHD/PP DN 1200, SN 16</t>
  </si>
  <si>
    <t>propustek km 2,733: 25,5 =25,500 [A]</t>
  </si>
  <si>
    <t>91</t>
  </si>
  <si>
    <t>93421</t>
  </si>
  <si>
    <t>HRADÍTKA A STAVIDLOVÉ TABULE RYBNÍKŮ A NÁDRŽÍ ZE DŘEVA</t>
  </si>
  <si>
    <t>fošny tl.40 mm, impregnace 2x nátěr</t>
  </si>
  <si>
    <t>vyůstění příkopů km 0,820: 0,87 * 0,8 * 0,04 =0,028 [A] 
                            km 0,880: 0,87 * 0,8 * 0,04 =0,028 [B] 
                           km 2,120:  1,07 * 1,0 * 0,04 =0,043 [C] 
Celkem: A+B+C=0,099 [D]</t>
  </si>
  <si>
    <t>- dílenská dokumentace, včetně technologického předpisu spojování,  
- dodání dřeva v požadované kvalitě a výroba konstrukce (vč. pomůcek,  přípravků a prostředků pro výrobu) bez ohledu na náročnost a její objem, dílenská montáž, montážní dokumentace,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 požadovaných  otvorů, ochranných a bezpečnostních opatření a základů pro tyto konstrukce a lešení,  
- jakákoliv doprava a manipulace dílců a montážních sestav, včetně dopravy konstrukce z výrobny na stavbu,  
- montáž konstrukce na stavbě, včetně montážních prostředků a pomůcek a zednických výpomocí,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 kotevních  otvorů (případně podlití patních desek) maltou, betonem nebo jinou speciální hmotou, vyplnění jam zeminou,  
- ošetření kotevní oblasti proti vzniku trhlin, vlivu povětrnosti a pod.,  
- osazení značek, včetně jejich zaměření.  
Dokumentace pro zadání stavby může dále předepsat, že cena položky ještě obsahuje např.:  
- veškeré úpravy dřeva pro zlepšení jeho užitných vlastností (impregnace, zpevňování a pod.),  
- veškeré druhy povrchových úprav,  
- zvláštní spojové prostředky, rozebíratelnost konstrukce,  
- osazení měřících zařízení a úprav pro ně.</t>
  </si>
  <si>
    <t>92</t>
  </si>
  <si>
    <t>935212</t>
  </si>
  <si>
    <t>PŘÍKOPOVÉ ŽLABY Z BETON TVÁRNIC ŠÍŘ DO 600MM DO BETONU TL 100MM</t>
  </si>
  <si>
    <t>vč. folie, š. 600 mm, nevyztužená hydroizolační fólie z měkčeného PVC, tl. 1,2 mm, odolná proti ropným produktům</t>
  </si>
  <si>
    <t>L:407+360+158+365+337+187+295+75+209+57+315+52 =2 817,000 [A] 
P: 139+234+32+80+143+143+531+194+301+56+166+74+187 =2 280,000 [B] 
skluzy: 7,5 +4,5 + 4,5 =16,500 [C] 
Celkem: A+B+C=5 113,500 [D]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</si>
  <si>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</si>
  <si>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93</t>
  </si>
  <si>
    <t>935222</t>
  </si>
  <si>
    <t>PŘÍKOPOVÉ ŽLABY Z BETON TVÁRNIC ŠÍŘ DO 900MM DO BETONU TL 100MM</t>
  </si>
  <si>
    <t>vč. fólie, š.800 mm, nevyztužená hydroizolační fólie z měkčeného PVC, tl. 1,2 mm, odolná proti ropným produktům</t>
  </si>
  <si>
    <t>L: 326 + 12 =338,000 [A] 
P: 327+74+60+133 =594,000 [B] 
Celkem: A+B=932,000 [C]</t>
  </si>
  <si>
    <t>94</t>
  </si>
  <si>
    <t>93650</t>
  </si>
  <si>
    <t>DROBNÉ DOPLŇK KONSTR KOVOVÉ</t>
  </si>
  <si>
    <t>KG</t>
  </si>
  <si>
    <t>U profil č. 65, 7,09 kg/m</t>
  </si>
  <si>
    <t>vodicí lišty na čelech pro hradítka: km 0,820: (0,85+0,85+0,8) * 7,09 =17,725 [A] 
                                                       km 0,880: (0,85+0,85+0,8) * 7,09 =17,725 [B] 
                                                       km 2,120: (1,07+1,07+1,0) * 7,09 =22,263 [C] 
Celkem: A+B+C=57,713 [D]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</si>
  <si>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</si>
  <si>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SO 101.2</t>
  </si>
  <si>
    <t>Vedlejší náklady</t>
  </si>
  <si>
    <t>ul. Kladská: (155 + 207) * 0,25 =90,500 [A]</t>
  </si>
  <si>
    <t>ul. Kladská: (155 + 207) * 0,1 =36,200 [A]</t>
  </si>
  <si>
    <t>ul. Kladská: (152 +204) * 0,1 =35,600 [A]</t>
  </si>
  <si>
    <t>sjezd km 0,427: 307 * 0,25 =76,750 [A] 
         km 0,680: 200 * 0,25 =50,000 [B] 
         km 1,047: 286 * 0,25 =71,500 [C] 
         km 1,050: 297 * 0,25 =74,250 [D] 
         km 2,590: 81 *0,25 =20,250 [E] 
         km 3,062: 16 * 0,25 =4,000 [F] 
Celkem: A+B+C+D+E+F=296,750 [G]</t>
  </si>
  <si>
    <t>vč odvozu na skládku dočasnou</t>
  </si>
  <si>
    <t>sjezd km 3,062: 16 * 0,35 =5,600 [A] 
         km 3,310: 220 * 0,35 =77,000 [B] 
         km 3,406: 105 * 0,35 =36,750 [C] 
ul. Kladská: (0,12+0,42)/2 * (230 + 283) =138,510 [D] 
Celkem: A+B+C+D=257,860 [E]</t>
  </si>
  <si>
    <t>viz pol.č. 11332: 90,50 =90,500 [A] 
viz pol.č. 11333: 36,2 =36,200 [B] 
viz pol.č. 12110: 296,75 =296,750 [C] 
viz pol.č. 12373: 257,86 =257,860 [D] 
viz pol.č. 13273: 151,96 =151,960 [E] 
viz pol.č. 171101: 2140,0 =2 140,000 [F] 
viz pol.č. 17310: 33,70 =33,700 [G] 
Celkem: A+B+C+D+E+F+G=3 006,970 [H]</t>
  </si>
  <si>
    <t>sjezd km 0,427: 22 * 1,6 * 0,6 =21,120 [A] 
         km 0,680: 20 * 1,6 * 0,3 =9,600 [B] 
         km 1,047: 25 * 1,6 * 0,8 =32,000 [C] 
         km 1,050: 20,5 * 1,6 * 0,8 =26,240 [D]  
         km 2,590: 19 * 1,8 * 1,0 =34,200 [E] 
         km 3,062: 10 * 1,8 * 1,6 =28,800 [F] 
Celkem: A+B+C+D+E+F=151,960 [G]</t>
  </si>
  <si>
    <t>vč. nákupu vhodné nenamrzavé zeminy</t>
  </si>
  <si>
    <t>sjezd km 0,427: 505 =505,000 [A] 
         km 0,680: 330 =330,000 [B] 
         km 1,047: 560 =560,000 [C] 
         km 1,050: 595 =595,000 [D]  
         km 2,590: 140 =140,000 [E] 
přejezd valu v km 0,732: 10 =10,000 [F] 
Celkem: A+B+C+D+E+F=2 140,000 [G]</t>
  </si>
  <si>
    <t>viz pol.č. 12110: 296,75 =296,750 [A] 
viz pol.č. 12373: 257,86 =257,860 [B] 
viz pol.č. 13273: 151,96 =151,960 [C] 
Celkem: A+B+C=706,570 [D]</t>
  </si>
  <si>
    <t>vč. nákupu vhodné zeminy</t>
  </si>
  <si>
    <t>sjezd km 0,427: (2 * 37) * 0,1 =7,400 [A] 
         km 0,680: (2 * 25) * 0,1 =5,000 [B] 
         km 1,047: (2 * 33) * 0,1 =6,600 [C] 
         km 1,050: (2 * 34) * 0,1 =6,800 [D] 
         km 2,590: (2 * 19) * 0,1 =3,800 [E] 
         km 3,062: (2 * 9) * 0,1 =1,800 [F] 
         km 3,310: (2 * 8) * 0,1 =1,600 [G] 
         km 3,406: 7 * 0,1 =0,700 [H] 
Celkem: A+B+C+D+E+F+G+H=33,700 [I]</t>
  </si>
  <si>
    <t>sjezd km 0,427  20 * 1,6 * 0,3 =9,600 [A] 
         km 0,680: 18 * 1,6 * 0,3 =8,640 [B] 
         km 1,047: 23 * 1,6 * 0,3 =11,040 [C] 
         km 1,050 23,5 * 1,6 * 0,3  =11,280 [D] 
         km 2,590: 17 * 1,8 * 0,3 =9,180 [E] 
Celkem: A+B+C+D+E=49,740 [F]</t>
  </si>
  <si>
    <t>sjezd km 0,427: 20 * 1,6 * 0,8 - (3,14 * 0,4 * 0,4 * 20) =15,552 [A] 
         km 0,680: 18 * 1,6 * 0,8 - (3,14 * 0,4 * 0,4 * 18) =13,997 [B]  
         km 1,047: 23 * 1,6 * 0,8 - (3,14 * 0,4 * 0,4 * 23) =17,885 [C] 
         km 1,050: 23,5 * 1,6 * 0,8 - (3,14 * 0,4 * 0,4 * 23,5) =18,274 [D] 
         km 2,590: 17 *1,8 * 1,0 - (3,14 * 0,5 * 0,5 * 17) =17,255 [E]  
         km 3,062: 8 * 1,8 * 1,0 - (3,14 * 0,5 * 0,5 * 8) =8,120 [F] 
Celkem: A+B+C+D+E+F=91,083 [G]</t>
  </si>
  <si>
    <t>sjezd km 0,427: 250 =250,000 [A] 
         km 0,680: 290 =290,000 [B]  
         km 1,047: 230 =230,000 [C] 
         km 1,050: 240 =240,000 [D] 
         km 2,590: 140 =140,000 [E] 
         km 3,062: 55 =55,000 [F]  
         km 3,310: 208 =208,000 [G] 
         km 3,406: 100 =100,000 [H] 
ul. Kladská: 230 + 283 =513,000 [I] 
Celkem: A+B+C+D+E+F+G+H+I=2 026,000 [J]</t>
  </si>
  <si>
    <t>451312</t>
  </si>
  <si>
    <t>PODKLADNÍ A VÝPLŇOVÉ VRSTVY Z PROSTÉHO BETONU C12/15</t>
  </si>
  <si>
    <t>C 12/15 X0</t>
  </si>
  <si>
    <t>sjezd km 0,427: 6,0 * 0,1 =0,600 [A] 
         km 0,680: 7,0 * 0,1 =0,700 [B] 
         km 1,047: 7,0 * 0,1 =0,700 [C] 
         km 1,050: 7,0 * 0,1 =0,700 [D] 
         km 2,590: 8,0 * 0,1 =0,800 [E]  
         km 3,062: 10 * 0,1 =1,000 [F] 
Celkem: A+B+C+D+E+F=4,500 [G]</t>
  </si>
  <si>
    <t>sjezd km 0,427: 22 * 1,6 * 0,15 =5,280 [A] 
         km 0,680: 20 * 1,6 * 0,15 =4,800 [B] 
         km 1,047: 25 * 1,6 * 0,15 =6,000 [C] 
         km 1,050: 25,5 * 1,6 * 0,15 =6,120 [D] 
         km 2,590: 19 * 1,8 * 0,15 =5,130 [E] 
         km 3,062:  10 * 1,8 * 0,15 =2,700 [F] 
Celkem: A+B+C+D+E+F=30,030 [G]</t>
  </si>
  <si>
    <t>odláždění vtoků a výtoků zatrubení 
sjezd km 0,427: 6 * 0,2 =1,200 [A] 
         km 0,680: 7 * 0,2 =1,400 [B] 
         km 1,047: 7 * 0,2 =1,400 [C] 
         km 1,050: 7 * 0,2 =1,400 [D] 
         km 2,590: 8 * 0,2 =1,600 [E] 
         km 3,062: 10 * 0,2 =2,000 [F] 
Celkem: A+B+C+D+E+F=9,000 [G]</t>
  </si>
  <si>
    <t>ŠDa  tl. 250 mm, fr. 0/63</t>
  </si>
  <si>
    <t>sjezd km 0,427: 233 =233,000 [A] 
         km 0,680: 240 =240,000 [B]  
         km 1,047: 219 =219,000 [C] 
         km 1,050: 225 =225,000 [D]  
         km 2,590: 124 =124,000 [E]  
         km 3,062: 52 =52,000 [F]  
         km 3,310: 220 =220,000 [G] 
         km 3,406: 105 =105,000 [H] 
ul. Kladská: (230 + 283) =513,000 [I] 
přejezd valu km 0,732: 20 * 3,2=64,000 [J] 
Celkem: A+B+C+D+E+F+G+H+I+J=1 995,000 [K]</t>
  </si>
  <si>
    <t>56362</t>
  </si>
  <si>
    <t>VOZOVKOVÉ VRSTVY Z RECYKLOVANÉHO MATERIÁLU TL DO 100MM</t>
  </si>
  <si>
    <t>r-mat. t. 100 mm</t>
  </si>
  <si>
    <t>přejezd valu v km 0,732: 20 * 3 =60,000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</si>
  <si>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</si>
  <si>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0,8 kg/m2</t>
  </si>
  <si>
    <t>viz pol.č. 56335: 1931 =1 931,000 [A]</t>
  </si>
  <si>
    <t>0,3 kg/m2</t>
  </si>
  <si>
    <t>viz pol.č. 574E46: 1395 =1 395,000 [A]</t>
  </si>
  <si>
    <t>574A44</t>
  </si>
  <si>
    <t>ASFALTOVÝ BETON PRO OBRUSNÉ VRSTVY ACO 11+, 11S TL. 50MM</t>
  </si>
  <si>
    <t>ACO 11+ ,50/70, tl. 50 mm</t>
  </si>
  <si>
    <t>sjezd km 0,427: 225=225,000 [A] 
         km 0,680: 235 =235,000 [B]   
         km 1,047: 212 =212,000 [C] 
         km 1,050: 218 =218,000 [D] 
         km 2,590: 120 =120,000 [E]  
         km 3,062: 50 =50,000 [F] 
         km 3,310: 215 =215,000 [G] 
         km 3,406: 100 =100,000 [H] 
ul. Kladská: 228 + 280 =508,000 [I] 
Celkem: A+B+C+D+E+F+G+H+I=1 883,000 [J]</t>
  </si>
  <si>
    <t>ul. Kladská: 229 + 283 =512,000 [A]</t>
  </si>
  <si>
    <t>sjezd km 0,427: 229 =229,000 [A] 
         km 0,680: 238 =238,000 [B] 
         km 1,047: 215 =215,000 [D] 
         km 1,050: 221 =221,000 [E]  
         km 2,590: 122 =122,000 [G]  
         km 3,062: 51 =51,000 [I] 
         km 3,310: 217 =217,000 [J] 
         km 3,406: 102 =102,000 [K] 
ul. Kladská: 230 + 286 =516,000 [L] 
Celkem: A+B+D+E+G+I+J+K+L=1 911,000 [M]</t>
  </si>
  <si>
    <t>PEHD/PP DN 800, SN16</t>
  </si>
  <si>
    <t>sjezd km 0,427: 22 =22,000 [A] 
         km 0,680: 20 =20,000 [B] 
         km 1,047: 25 =25,000 [C] 
         km 1,050: 25,5 =25,500 [D] 
Celkem: A+B+C+D=92,500 [E]</t>
  </si>
  <si>
    <t>sjezd  km 2,590: 19 =19,000 [A] 
          km 3,062: 10 =10,000 [B] 
Celkem: A+B=29,000 [C]</t>
  </si>
  <si>
    <t>SO 102</t>
  </si>
  <si>
    <t>Přeložka místní komunikace</t>
  </si>
  <si>
    <t>01</t>
  </si>
  <si>
    <t>Přeložka MK</t>
  </si>
  <si>
    <t>viz pol.č. 96615: 8,0* 2,4 =19,200 [A] 
viz pol.č. 63336: (12*2*(2*3,14*0,4*0,1)) * 2,4 =14,469 [B] 
Celkem: A+B=33,669 [C]</t>
  </si>
  <si>
    <t>vozovka viz rozpis výměr: 1017,88 * 0,25 =254,470 [A]</t>
  </si>
  <si>
    <t>viz rozpis výměr: 811,63 * 0,1 =81,163 [A]</t>
  </si>
  <si>
    <t>11343</t>
  </si>
  <si>
    <t>ODSTRAN KRYTU ZPEVNĚNÝCH PLOCH S ASFALT POJIVEM VČET PODKLADU</t>
  </si>
  <si>
    <t>překop pro propustek km 0,209: 8,0 * 1,5 * 0,4 =4,800 [A]</t>
  </si>
  <si>
    <t>viz rozpis: 2728,0 * 0,05 =136,400 [A]</t>
  </si>
  <si>
    <t>vč. odvozu na skládku dočasnou pro nasledné rozprostření na určené pozemky</t>
  </si>
  <si>
    <t>viz rozpis: 2638,7 * 0,25 =659,675 [A]  
- pol.č. 18222: -3785,8 * 0,15 =- 567,870 [B] 
plocha na pozemku 1271/3: 1200 * 0,25 =300,000 [C] 
Celkem: A+B+C=391,805 [D]</t>
  </si>
  <si>
    <t>vč odvozu na skládku dočasnou pro následné ohumusování zemního tělesa</t>
  </si>
  <si>
    <t>viz pol.č 18222: 3785,8 * 0,15 =567,870 [A]</t>
  </si>
  <si>
    <t>viz rozpis: 2020,5 =2 020,500 [A] 
plocha na pozemku 1271/3: 1200 * 0,1 =120,000 [B] 
Celkem: A+B=2 140,500 [C]</t>
  </si>
  <si>
    <t>viz pol.č. 11332:254,47 =254,470 [A] 
viz pol.č. 11333: 81,96 =81,960 [B] 
viz pol.č. 11343: 4,8 =4,800 [C] 
viz pol.č. 12110A: 391,8 =391,800 [D] 
viz pol.č. 12110B: 567,87 =567,870 [E] 
viz pol.č. 12373: 2140,5 =2 140,500 [F] 
viz pol.č. 13272: 52,95 =52,950 [G] 
niz pol.č. 17110: 334 =334,000 [H] 
viz pol.č. 17130: 490,9 =490,900 [I] 
viz pol.č. 17310: 182,70 =182,700 [J] 
viz pol.č. 21263: 60 * 0,3 * 0,4 =7,200 [K] 
Celkem: A+B+C+D+E+F+G+H+I+J+K=4 509,150 [L]</t>
  </si>
  <si>
    <t>propustky: 19,0 * 1,5 * 1,5 =42,750 [A] 
                  17,0 * 1,5 * 0,4 =10,200 [B] 
chránička: 37,0 * 0,6 * 1,0 =22,200 [C] 
Celkem: A+B+C=75,150 [D]</t>
  </si>
  <si>
    <t>zlepšení hydraulickým pojivem 2%, PS 95%, vč. získání materiálu ze skládky dočasné</t>
  </si>
  <si>
    <t>viz rozpis: 334 =334,000 [A]</t>
  </si>
  <si>
    <t>viz pol.č. 12110A: 391,8 =391,800 [A] 
viz pol.č. 12110B: 567,87 =567,870 [B] 
viz pol.č. 12373: 2140,5 =2 140,500 [C] 
viz pol.č. 13273: 75,15 =75,150 [D] 
Celkem: A+B+C+D=3 175,320 [E]</t>
  </si>
  <si>
    <t>vč. nákupu vhodného materiálu dle ČSN 73 6133</t>
  </si>
  <si>
    <t>viz rozpis: 490,9 =490,900 [A]</t>
  </si>
  <si>
    <t>vč. nákupu vhodného materiálu</t>
  </si>
  <si>
    <t>P km 0,141 - 0,457: 306 * 0,3 =91,800 [A] 
L km 0,154 - 0,457: 303 * 0,3 =90,900 [B] 
Celkem: A+B=182,700 [C]</t>
  </si>
  <si>
    <t>propustek km 0,209: 19 * 1,5 * 1,5 - (3,14 * 0,4 * 0,4 * 19) =33,204 [A] 
propustek km 0,319: 17 * 1,5 * 1,5 - (3,14 * 0,4 * 0,4 * 17) =29,709 [B] 
chránička Bezedos: 37 * 0,6 * 0,4 - (3,14 * 0,1 * 0,1 * 37) =7,718 [C] 
Celkem: A+B+C=70,631 [D]</t>
  </si>
  <si>
    <t>viz rozpis: 2687 =2 687,000 [A] 
plocha na pozemku 1271/3: 1200 =1 200,000 [C] 
Celkem: A+C=3 887,000 [D]</t>
  </si>
  <si>
    <t>vč získání ornice ze skládky dočasné</t>
  </si>
  <si>
    <t>viz rozpis: 3785,8 =3 785,800 [A]</t>
  </si>
  <si>
    <t>viz pol.č. 18222: 3785,8 =3 785,800 [A]</t>
  </si>
  <si>
    <t>voz pol.č. 18242: 3785,8 =3 785,800 [A]</t>
  </si>
  <si>
    <t>18351</t>
  </si>
  <si>
    <t>CHEMICKÉ ODPLEVELENÍ</t>
  </si>
  <si>
    <t>viz pol.č. 18247: 3785,8 =3 785,800 [A]</t>
  </si>
  <si>
    <t>km 0,390- 0,450: 60 =60,000 [A]</t>
  </si>
  <si>
    <t>ŠDb 0/63 mm</t>
  </si>
  <si>
    <t>viz rozpis: 2087 * 0,3 =626,100 [A]</t>
  </si>
  <si>
    <t>netkaná separační textílie 400 g/m2, podélná pevnost min. 8 kN/m, příčná min. 15 kN/m</t>
  </si>
  <si>
    <t>viz rozpis: 2036 * 2 =4 072,000 [A] 
plocha na pozemku 1271/3: 1200 =1 200,000 [B] 
Celkem: A+B=5 272,000 [C]</t>
  </si>
  <si>
    <t>úprava popdloží násypu, hl.0,25 m</t>
  </si>
  <si>
    <t>viz rozpis: 2397,0 =2 397,000 [A]</t>
  </si>
  <si>
    <t>2397 + 2397 =4 794,000 [A]</t>
  </si>
  <si>
    <t>pod dlažby: (15 + 20) * 0,1 =3,500 [A]</t>
  </si>
  <si>
    <t>pod propustky: 19 * 1,5 * 0,15 =4,275 [A] 
                        17 * 1,5 * 0,15 =3,825 [B] 
sjezd: 7 * 0,6 * 0,1 =0,420 [C] 
chránička: 37 * 0,6 * 0,1 =2,220 [D] 
Celkem: A+B+C+D=10,740 [E]</t>
  </si>
  <si>
    <t>odláždění vtoků a výtoků: (15 + 20) * 0,20 =7,000 [A]</t>
  </si>
  <si>
    <t>56313</t>
  </si>
  <si>
    <t>VOZOVKOVÉ VRSTVY Z MECHANICKY ZPEVNĚNÉHO KAMENIVA TL. DO 150MM</t>
  </si>
  <si>
    <t>MZK tl.150 mm</t>
  </si>
  <si>
    <t>viz rozpis: 2134,7 =2 134,700 [A]</t>
  </si>
  <si>
    <t>přesah ochranné vrstvy, ŠDa, fr. 0/63</t>
  </si>
  <si>
    <t>207 * 0,75 =155,250 [A] 
257 * 0,75 =192,750 [B] 
Celkem: A+B=348,000 [C]</t>
  </si>
  <si>
    <t>56334</t>
  </si>
  <si>
    <t>VOZOVKOVÉ VRSTVY ZE ŠTĚRKODRTI TL. DO 200MM</t>
  </si>
  <si>
    <t>ŠDa, fr. 0/63</t>
  </si>
  <si>
    <t>viz rozpis: 2142,6 =2 142,600 [A]</t>
  </si>
  <si>
    <t>ŠDa,  tl.250 mm - vjezdy, sjezdy</t>
  </si>
  <si>
    <t>43 + 18 + 150 =211,000 [A]</t>
  </si>
  <si>
    <t>ŠDb tl. 250 mm</t>
  </si>
  <si>
    <t>plocha na pozemku 1271/3: 1200 =1 200,000 [A]</t>
  </si>
  <si>
    <t>R-mat tl.100 mm</t>
  </si>
  <si>
    <t>56961</t>
  </si>
  <si>
    <t>ZPEVNĚNÍ KRAJNIC Z RECYKLOVANÉHO MATERIÁLU TL DO 50MM</t>
  </si>
  <si>
    <t>fr.0/22</t>
  </si>
  <si>
    <t>L - km 0,040 - 0,200:160 * 1,5 =240,000 [A]</t>
  </si>
  <si>
    <t>56963</t>
  </si>
  <si>
    <t>ZPEVNĚNÍ KRAJNIC Z RECYKLOVANÉHO MATERIÁLU TL DO 150MM</t>
  </si>
  <si>
    <t>TL. 150 MM, fr. 0/22</t>
  </si>
  <si>
    <t>L-km 0,200 - 0,260: 60 * 0,75 =45,000 [A] 
P-km 0,140 - 0,260: 120 * 0,75 =90,000 [B] 
Celkem: A+B=135,000 [C]</t>
  </si>
  <si>
    <t>viz pol. č. 56313: 2134,7 =2 134,700 [A] 
viz pol.č. 56335: 211 =211,000 [B] 
Celkem: A+B=2 345,700 [C]</t>
  </si>
  <si>
    <t>viz pol.č. 574A34: 3311,33 =3 311,330 [A]  
viz pol.č. 574A44: 204,0 =204,000 [B] 
Celkem: A+B=3 515,330 [C]</t>
  </si>
  <si>
    <t>572731</t>
  </si>
  <si>
    <t>DVOUVRSTVÝ ASFALTOVÝ NÁTĚR DO 1,5KG/M2</t>
  </si>
  <si>
    <t>- dodání všech předepsaných materiálů pro nátěry v předepsaném množství  
- provedení dle předepsaného technologického předpisu  
- zřízení vrstvy bez rozlišení šířky, pokládání vrstvy po etapách  
- úpravu napojení, ukončení</t>
  </si>
  <si>
    <t>574A04</t>
  </si>
  <si>
    <t>ASFALTOVÝ BETON PRO OBRUSNÉ VRSTVY ACO 11+, 11S</t>
  </si>
  <si>
    <t>vyrovnávka z ACO 11+, 50/70</t>
  </si>
  <si>
    <t>574A34</t>
  </si>
  <si>
    <t>ASFALTOVÝ BETON PRO OBRUSNÉ VRSTVY ACO 11+, 11S TL. 40MM</t>
  </si>
  <si>
    <t>ACO 11+, 50/70,  tl. 40 mm</t>
  </si>
  <si>
    <t>viz rozpis: 3311,33 =3 311,330 [A]</t>
  </si>
  <si>
    <t>ACO 11+, 50/70,  tl. 50 mm</t>
  </si>
  <si>
    <t>vjezdy: 43+18+150 =211,000 [A]</t>
  </si>
  <si>
    <t>574E06</t>
  </si>
  <si>
    <t>ASFALTOVÝ BETON PRO PODKLADNÍ VRSTVY ACP 16+, 16S</t>
  </si>
  <si>
    <t>ACP 16+, 50/70, vyrovnávka</t>
  </si>
  <si>
    <t>ACP 16+ , 50/70,  tl. 50 mm, vjezdy, sjezdy</t>
  </si>
  <si>
    <t>vjezdy: 36 + 18 + 150 =204,000 [A]</t>
  </si>
  <si>
    <t>574E76</t>
  </si>
  <si>
    <t>ASFALTOVÝ BETON PRO PODKLADNÍ VRSTVY ACP 16+, 16S TL. 80MM</t>
  </si>
  <si>
    <t>ACP 16+, 50/70,  tl. 80 mm</t>
  </si>
  <si>
    <t>viz rozpis: 2262,8 =2 262,800 [A]</t>
  </si>
  <si>
    <t>L km 0,154 - 0,202: 48 =48,000 [A] 
P km 0,032 - 0,068:  36 =36,000 [B] 
Celkem: A+B=84,000 [C]</t>
  </si>
  <si>
    <t>9113A3</t>
  </si>
  <si>
    <t>SVODIDLO OCEL SILNIČ JEDNOSTR, ÚROVEŇ ZADRŽ N1, N2 - DEMONTÁŽ S PŘESUNEM</t>
  </si>
  <si>
    <t>48+55+31=134,000 [A]</t>
  </si>
  <si>
    <t>položka zahrnuje:  
- demontáž a odstranění zařízení  
- jeho odvoz na předepsané místo</t>
  </si>
  <si>
    <t>km 0,160 - 0,340 á 50 m: 3 * 2 =6,000 [A] 
km 0,340 - 0,420 á 10 m: 8 * 2 =16,000 [B] 
km 0,420 - 0,460 á 5 m: 8 * 2 =16,000 [C] 
Celkem: A+B+C=38,000 [D]</t>
  </si>
  <si>
    <t>912283</t>
  </si>
  <si>
    <t>SMĚROVÉ SLOUPKY Z PLAST HMOT - DEMONTÁŽ A ODVOZ</t>
  </si>
  <si>
    <t>10 =10,000 [A]</t>
  </si>
  <si>
    <t>položka zahrnuje demontáž stávajícího sloupku, jeho odvoz do skladu nebo na skládku</t>
  </si>
  <si>
    <t>A8: 1 =1,000 [A] 
B 20a 3 =3,000 [B] 
B 21a 1 =1,000 [C] 
P3: 1 =1,000 [D] 
P4: 1 =1,000 [E] 
IS 3d: 1 =1,000 [F] 
IS 3c: 1 =1,000 [G] 
Celkem: A+B+C+D+E+F+G=9,000 [H]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</si>
  <si>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</si>
  <si>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</si>
  <si>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</si>
  <si>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914731</t>
  </si>
  <si>
    <t>STÁLÁ DOPRAV ZAŘÍZ Z3 OCEL S FÓLIÍ TŘ 2 DODÁVKA A MONTÁŽ</t>
  </si>
  <si>
    <t>zkrácená</t>
  </si>
  <si>
    <t>vč. patek</t>
  </si>
  <si>
    <t>914923</t>
  </si>
  <si>
    <t>SLOUPKY A STOJKY DZ Z OCEL TRUBEK DO PATKY DEMONTÁŽ</t>
  </si>
  <si>
    <t>odkup zhotovitele za cenu šrotu, vč. odstranění petek a odvozu a uložení na skládku trvalou</t>
  </si>
  <si>
    <t>V1a: (160 + 80) * 0,125 =30,000 [A] 
V2b: 220 * 2/3 * 0,125 =18,333 [B] 
V4: 460 * 2 * 0,25 =230,000 [C] 
V11a: 10 =10,000 [D] 
Celkem: A+B+C+D=288,333 [E]</t>
  </si>
  <si>
    <t>oprava v záruční době na vyzrálý kryt</t>
  </si>
  <si>
    <t>viz pol.č. 915111: 288,3 =288,300 [A]</t>
  </si>
  <si>
    <t>150/250/1000, do bet. lože C20/25n XF3</t>
  </si>
  <si>
    <t>93-5 =88,000 [A]</t>
  </si>
  <si>
    <t>150/300/1000, do bet. lože C 20/25n XF3</t>
  </si>
  <si>
    <t>nástupiště: 20 =20,000 [A]</t>
  </si>
  <si>
    <t>150/150/1000, do bet. lože C20/25n XF3</t>
  </si>
  <si>
    <t>místo pro přecházení: 3 =3,000 [A]</t>
  </si>
  <si>
    <t>přechodové, do bet. lože C20/25n XF3</t>
  </si>
  <si>
    <t>L + P : 1 + 1 =2,000 [A]</t>
  </si>
  <si>
    <t>9183A3</t>
  </si>
  <si>
    <t>PROPUSTY Z TRUB DN 300MM PLASTOVÝCH</t>
  </si>
  <si>
    <t>PEHD DN300, SN 16</t>
  </si>
  <si>
    <t>zatrubení sjezdu km 0,400: 7 =7,000 [A]</t>
  </si>
  <si>
    <t>PEHD/PP, SN 16</t>
  </si>
  <si>
    <t>19+17=36,000 [A]</t>
  </si>
  <si>
    <t>do bet. lože C20/25n XF3</t>
  </si>
  <si>
    <t>108+94+80=282,000 [A]</t>
  </si>
  <si>
    <t>čela: 4 * 2 =8,000 [A]</t>
  </si>
  <si>
    <t>966184</t>
  </si>
  <si>
    <t>DEMONTÁŽ KONSTRUKCÍ KOVOVÝCH S ODVOZEM DO 5KM</t>
  </si>
  <si>
    <t>demontáž čekárny, vč. uložení na skládku TS Velké Poříčí</t>
  </si>
  <si>
    <t>96636</t>
  </si>
  <si>
    <t>BOURÁNÍ PROPUSTŮ Z TRUB DN DO 800MM</t>
  </si>
  <si>
    <t>12 + 12 =24,000 [A]</t>
  </si>
  <si>
    <t>SO 103</t>
  </si>
  <si>
    <t>Přeložka silnice III/3032</t>
  </si>
  <si>
    <t>015130</t>
  </si>
  <si>
    <t>POPLATKY ZA LIKVIDACI ODPADŮ NEKONTAMINOVANÝCH - 17 03 02  VYBOURANÝ ASFALTOVÝ BETON BEZ DEHTU</t>
  </si>
  <si>
    <t>viz pol.č. 11333: 99,2 * 2,2 =218,240 [A]</t>
  </si>
  <si>
    <t>podmínka IROP: nejméně 70 % hmotnosti tohoto odpadu musí být předáno k recyklaci (viz ZP) pro zpětné využití na stavbách</t>
  </si>
  <si>
    <t>viz pol.č.11352: (126 * 0,15 * 0,25) * 2,4 =11,340 [A] 
viz pol.č. 11346: 3,15 * 2,4=7,560 [B] 
viz pol.č. 915402: (32 * 0,1) * 2,4 =7,680 [C] 
viz pol.č. 96687: (0,4 *2) * 2,4 =1,920 [D] 
viz pol.č. 969257: (10,0 * 2 * 3,14 * 0,25 * 0,08) * 2,4 =3,014 [E] 
viz pol.č. 96814: 0,035 * 2,4 =0,084 [F] 
viz pol.č. 96615: 8,16 * 2,4 =19,584 [G] 
Celkem: A+B+C+D+E+F+G=51,182 [H]</t>
  </si>
  <si>
    <t>vč. odvozu  na skládku dočasnou</t>
  </si>
  <si>
    <t>viz. pol. č. 11372: (925,0 + 67) * 0,25 =248,000 [A]</t>
  </si>
  <si>
    <t>vč. odvozu na skládku trvalou</t>
  </si>
  <si>
    <t>viz pol.č. 11372: (925 + 67) * 0,1 =99,200 [A]</t>
  </si>
  <si>
    <t>11346</t>
  </si>
  <si>
    <t>ODSTRANĚNÍ KRYTU ZPEVNĚNÝCH PLOCH ZE SILNIČ DÍLCŮ (PANELŮ) VČET PODKL</t>
  </si>
  <si>
    <t>vjezd do areálu: 21 * 0,15 =3,150 [A]</t>
  </si>
  <si>
    <t>63,0 + 63,0 =126,000 [A]</t>
  </si>
  <si>
    <t>od mostu po km 0,100: 925 * 0,1 =92,500 [A] 
km 0,100 - 0,122: 22 * 6,5 * 0,05 =7,150 [B] 
ul. K Bagru: 45 * 0,05 =2,250 [C] 
Celkem: A+B+C=101,900 [D]</t>
  </si>
  <si>
    <t>dle RV: 152,0 * 0,2 =30,400 [A]</t>
  </si>
  <si>
    <t>km 0,00760 - 0,020: 
(286,0 + 121,0)/2 * (3,9 + 2,8)/2 =681,725 [A] 
509,0 * 1,2 =610,800 [B] 
příkop: (71,0 + 5,0)/2 * 2,1 =79,800 [C] 
km 0,020 - KÚ dle RV: 2447 =2 447,000 [D] 
úprava pozemku u č. 429: 280 =280,000 [E] 
Celkem: A+B+C+D+E=4 099,325 [F]</t>
  </si>
  <si>
    <t>viz pol.č. 11332: 248,0 =248,000 [A] 
viz pol.č. 12110: 30,40 =30,400 [B] 
viz pol.č. 12373: 4099,33 =4 099,330 [C] 
viz pol.č. 13273: 89,72 =89,720 [D] 
viz pol.č. 17310: 15,03 =15,030 [E] 
viz pol.č. 18230: 74,1 =74,100 [F] 
viz pol.č. 212635: 88 * 0,3 * 0,4 =10,560 [G] 
Celkem: A+B+C+D+E+F+G=4 567,140 [H]</t>
  </si>
  <si>
    <t>propustek DN 800 od pláně III/3032: 40 * 1,5 * 1,25 =75,000 [A] 
přípojky UV: (11+11+1) * 0,8 * 0,8 =14,720 [B] 
Celkem: A+B=89,720 [C]</t>
  </si>
  <si>
    <t>viz pol.č. 12110: 30,4 =30,400 [A] 
viz pol.č. 12373: 4099,33 =4 099,330 [B] 
viz pol.č. 13 273: 89,72 =89,720 [C] 
Celkem: A+B+C=4 219,450 [D]</t>
  </si>
  <si>
    <t>(32,5 + 17,6) * 0,3 =15,030 [A]</t>
  </si>
  <si>
    <t>ŠP (fr. 0-16 mm)</t>
  </si>
  <si>
    <t>propustek:  40,0 * 1,5 * 0,25 =15,000 [A] 
přípojky uv: (11+11+1) * 0,8 * 0,2 =3,680 [B] 
Celkem: A+B=18,680 [C]</t>
  </si>
  <si>
    <t>propustek: ((1,50 * 0,9) - 0,45 * 0,45 * 3,14) * 40,0 =28,566 [A] 
přípojky uv: (11,0 + 11,0 + 1,0) * (0,8 * 0,2 - 0,1 * 0,1 * 3,14) =2,958 [B] 
vpusti: (0,8 * 1,0 - 0,3*0,3*3,14) * 0,9 * 3 =1,397 [C] 
Celkem: A+B+C=32,921 [D]</t>
  </si>
  <si>
    <t>km 0,006 - 0,100: 1205 =1 205,000 [A] 
ul. K Bagru: 110 =110,000 [B] 
Celkem: A+B=1 315,000 [C]</t>
  </si>
  <si>
    <t>18215</t>
  </si>
  <si>
    <t>ÚPRAVA POVRCHŮ SROVNÁNÍM ÚZEMÍ V TL DO 0,50M</t>
  </si>
  <si>
    <t>úprava u č.p.429: 400 =400,000 [A]</t>
  </si>
  <si>
    <t>18230</t>
  </si>
  <si>
    <t>ROZPROSTŘENÍ ORNICE V ROVINĚ</t>
  </si>
  <si>
    <t>úprava pozemku u č.p. 429: 160 * 0,2 =32,000 [A] 
dle RV: 421 * 0,1 =42,100 [B] 
Celkem: A+B=74,100 [C]</t>
  </si>
  <si>
    <t>položka zahrnuje:  
nutné přemístění ornice z dočasných skládek vzdálených do 50m  
rozprostření ornice v předepsané tloušťce v rovině a ve svahu do 1:5</t>
  </si>
  <si>
    <t>dle RV: 421 =421,000 [A] 
úprava u č.p. 429: 160 =160,000 [B] 
Celkem: A+B=581,000 [C]</t>
  </si>
  <si>
    <t>viz pol.č. 18242: 581 =581,000 [A]</t>
  </si>
  <si>
    <t>212635</t>
  </si>
  <si>
    <t>TRATIVODY KOMPL Z TRUB Z PLAST HM DN DO 150MM, RÝHA TŘ I</t>
  </si>
  <si>
    <t>L: 58,0  =58,000 [A] 
P: 30,0  =30,000 [B] 
Celkem: A+B=88,000 [C]</t>
  </si>
  <si>
    <t>tl. 0,25 m</t>
  </si>
  <si>
    <t>1315 + 1315 =2 630,000 [A]</t>
  </si>
  <si>
    <t>pod uv: (0,8 * 0,8) * 0,1 * 3 =0,192 [B]</t>
  </si>
  <si>
    <t>pod dlažbu: 18*0,1 =1,800 [A]</t>
  </si>
  <si>
    <t>propustek: 40,0 * 1,5 * 0,15 =9,000 [A] 
přípojky uv: (11,0 + 11,0 + 1,0) * 0,8 * 0,1 =1,840 [B] 
Celkem: A+B=10,840 [C]</t>
  </si>
  <si>
    <t>vtok a výtok propustku: 18,0 * 0,25 =4,500 [A]</t>
  </si>
  <si>
    <t>562101</t>
  </si>
  <si>
    <t>VOZOVKOVÉ VRSTVY Z MATERIÁLŮ STABIL CEMENTEM TŘ I</t>
  </si>
  <si>
    <t>SC 0/32, C 8/10</t>
  </si>
  <si>
    <t>dělicí ostrůvek: 24 * 0,4 =9,600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</si>
  <si>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</si>
  <si>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km 0,006 - 0,100: 1115 =1 115,000 [A] 
ul. K Bagru: 110 =110,000 [B] 
Celkem: A+B=1 225,000 [C]</t>
  </si>
  <si>
    <t>km 0,006 - 0,100: 1175 =1 175,000 [A] 
ul. K Bagru: 110 =110,000 [B] 
Celkem: A+B=1 285,000 [C]</t>
  </si>
  <si>
    <t>frakce 0/32 mm</t>
  </si>
  <si>
    <t>(32,5 + 17,6) * 0,75 =37,575 [A]</t>
  </si>
  <si>
    <t>viz pol.č. 56313: 1225 =1 225,000 [A]</t>
  </si>
  <si>
    <t>km 0,006 - 0,100: 1100 =1 100,000 [A] 
ul. K Bagru: 110 =110,000 [B] 
Celkem: A+B=1 210,000 [C]</t>
  </si>
  <si>
    <t>0,5 KG/M2</t>
  </si>
  <si>
    <t>km 0,100-0,122: 22 * 6,5 =143,000 [A]</t>
  </si>
  <si>
    <t>ACO 11+, 50/70</t>
  </si>
  <si>
    <t>vyrovnávky km 0,100 - 0,122: 22 * 6,5 * 0,02 =2,860 [A]</t>
  </si>
  <si>
    <t>ACO 11+, 50/70,  tl.40 mm</t>
  </si>
  <si>
    <t>km 0,006 - 0,100: 1095 =1 095,000 [A] 
km 0,100 - 0,122: 22 * 6,5 =143,000 [B] 
ul. K Bagru: 110 =110,000 [C] 
Celkem: A+B+C=1 348,000 [D]</t>
  </si>
  <si>
    <t>ACP 16+, 50/70</t>
  </si>
  <si>
    <t>582612</t>
  </si>
  <si>
    <t>KRYTY Z BETON DLAŽDIC SE ZÁMKEM ŠEDÝCH TL 80MM DO LOŽE Z KAM</t>
  </si>
  <si>
    <t>lože 4/8 tl.30 mm</t>
  </si>
  <si>
    <t>dělicí ostrůvek: 25 =25,000 [A]</t>
  </si>
  <si>
    <t>PVC DN 150</t>
  </si>
  <si>
    <t>přípojky uv: 11,0 + 11,0 + 1,0 =23,000 [A]</t>
  </si>
  <si>
    <t>89536</t>
  </si>
  <si>
    <t>DRENÁŽNÍ VÝUSŤ Z PROST BETONU</t>
  </si>
  <si>
    <t>položka zahrnuje:  
- dodání  čerstvého  betonu  (betonové  směsi)  požadované  kvality,  jeho  uložení  do požadovaného tvaru, ošetření a ochranu betonu,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povrchu pro položení požadované izolace, povlaků a nátěrů, případně vyspravení,  
- nátěry zabraňující soudržnost betonu a bednění,  
- opatření  povrchů  betonu  izolací  proti zemní vlhkosti v částech, kde přijdou do styku se zeminou nebo kamenivem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</si>
  <si>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</si>
  <si>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</si>
  <si>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</si>
  <si>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odkup zhotovitelem za cenu šrotu</t>
  </si>
  <si>
    <t>87 + 52 =139,000 [A]</t>
  </si>
  <si>
    <t>C4a: 2 =2,000 [A] 
E3b: 1 =1,000 [C] 
IS3: 2 =2,000 [D] 
IZ 4a: 1=1,000 [E] 
IZ 4b: 1 =1,000 [F] 
P4: 1=1,000 [G] 
P6: 1 =1,000 [H] 
Celkem: A+C+D+E+F+G+H=9,000 [I]</t>
  </si>
  <si>
    <t>914913</t>
  </si>
  <si>
    <t>SLOUPKY A STOJKY DZ Z OCEL TRUBEK ZABETON DEMONTÁŽ</t>
  </si>
  <si>
    <t>odkup zhotovitelem za cenu šrotu, vč. odstranění betonu a odvozu na skládku trvalou</t>
  </si>
  <si>
    <t>V1a: 65 * 0,125 =8,125 [A] 
V4: (65,0 + 45,0) * 0,25 =27,500 [B] 
V5: 10* 0,5 =5,000 [C] 
V13: (19,0 + 78,0 + 19,0) * 0,5 =58,000 [D] 
V9: 2 * 1,0 =2,000 [E] 
Celkem: A+B+C+D+E=100,625 [F]</t>
  </si>
  <si>
    <t>oprava v záruční době</t>
  </si>
  <si>
    <t>viz pol.č. 915111: 100,625 =100,625 [A]</t>
  </si>
  <si>
    <t>do lože C 20/25n XF3</t>
  </si>
  <si>
    <t>L: 58 * 0,25 =14,500 [A] 
P: 73 * 0,25 =18,250 [B] 
Celkem: A+B=32,750 [C]</t>
  </si>
  <si>
    <t>(63 + 65) * 0,25 =32,000 [A]</t>
  </si>
  <si>
    <t>150/250/1000, do lože C20/25n XF3</t>
  </si>
  <si>
    <t>L: 41 + 60 =101,000 [A] 
P: 25 + 17 + 12 =54,000 [B] 
dělicí ostrůvek - rovné:  19 + 19 =38,000 [C] 
               oblouk R 0,5: 1,3 + 1,5 =2,800 [D] 
Celkem: A+B+C+D=195,800 [E]</t>
  </si>
  <si>
    <t>150/150/1000 , do lože C20/25n XF3</t>
  </si>
  <si>
    <t>vjezdy + místa pro přecházení: 3 + 3 + 5 + 10 + 9 =30,000 [A]</t>
  </si>
  <si>
    <t>přechodové, do lože C20/25n XF3</t>
  </si>
  <si>
    <t>L: 5 =5,000 [A] 
P: 5 =5,000 [B] 
Celkem: A+B=10,000 [C]</t>
  </si>
  <si>
    <t>propustek: 40 =40,000 [A]</t>
  </si>
  <si>
    <t>betonová podezdívka u mostu: 17 * 0,6 * 0,8 =8,160 [A]</t>
  </si>
  <si>
    <t>96687</t>
  </si>
  <si>
    <t>VYBOURÁNÍ ULIČNÍCH VPUSTÍ KOMPLETNÍCH</t>
  </si>
  <si>
    <t>vč odvozu na skládku trvalou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</si>
  <si>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</si>
  <si>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96814</t>
  </si>
  <si>
    <t>VYSEKÁNÍ OTVORŮ, KAPES, RÝH V BETONOVÉ KONSTRUKCI</t>
  </si>
  <si>
    <t>napojení trativodu: 0,2 * 0,2 * 0,1 * 2 =0,008 [A] 
napojení uv: 0,3 * 0,3 * 0,15 * 2 =0,027 [B] 
Celkem: A+B=0,035 [C]</t>
  </si>
  <si>
    <t>969257</t>
  </si>
  <si>
    <t>VYBOURÁNÍ POTRUBÍ DN DO 500MM KANALIZAČ</t>
  </si>
  <si>
    <t>zatrubení vodoteče: 10,0 =10,000 [A]</t>
  </si>
  <si>
    <t>SO 104</t>
  </si>
  <si>
    <t>Přeložka polní cesty</t>
  </si>
  <si>
    <t>viz pol.č. 11352: (12 * 0,25 * 0,15) * 2,4 =1,080 [A]</t>
  </si>
  <si>
    <t>viz rozpis: (3135,7 + 731,35)  * 0,25 =966,763 [A] 
-pol.č.18222: -1689,98 * 0,15 =- 253,497 [B] 
prodloužení polní cesty v km 2,438: 40 * 3 * 0,25 =30,000 [C] 
Celkem: A+B+C=743,266 [D]</t>
  </si>
  <si>
    <t>vč. odvozu na skládku dočasnou pro následné ohumusování silničního tělesa</t>
  </si>
  <si>
    <t>viz pol.č. 18222: 1689,98 * 0,15 =253,497 [A]</t>
  </si>
  <si>
    <t>viz rozpis výměr: 18,05 + 10,58 =28,630 [A]</t>
  </si>
  <si>
    <t>viz pol.č. 17130: 384,41=384,410 [A] 
viz pol.č. 17310: 139,35=139,350 [B] 
viz pol.č. 17180: 2240,15+965,47=3 205,620 [C] 
Celkem: A+B+C=3 729,380 [D]</t>
  </si>
  <si>
    <t>propustek: 21 * 1,85 * 0,6 =23,310 [A] 
propustek v km 2,4738:  6 * 1,8 * 0,6 =6,480 [B] 
Celkem: A+B=29,790 [C]</t>
  </si>
  <si>
    <t>viz pol.č</t>
  </si>
  <si>
    <t>viz RV:260,74 + 123,67 =384,410 [A]</t>
  </si>
  <si>
    <t>vč. požadovaného zhutnění, dle ČSN 73 6133</t>
  </si>
  <si>
    <t>nenamrzavá zemina do 0,5 m nad Q100 viz rozpis výměr: 1812,51 + 427,64 =2 240,150 [A] 
ostatní nad 0,5 m nad Q100 viz rozpis výměr: 793,48 + 171,99 =965,470 [B] 
Celkem: A+B=3 205,620 [C]</t>
  </si>
  <si>
    <t>vč nákupu vhodné zeminy</t>
  </si>
  <si>
    <t>(80+154+162+110+73+30) * 0,15 =91,350 [A] 
(78+82) * 0,3 =48,000 [B] 
Celkem: A+B=139,350 [C]</t>
  </si>
  <si>
    <t>propustek: 21 * 1,8 * 1,0 - (3,14 * 0,5 * 0,5 * 21) =21,315 [A] 
propustek v km 2,438: 6 * 1,8 * 0,5 -(3,14 * 0,25 * 0,25 * 6 * 2)=3,045 [B] 
Celkem: A+B=24,360 [C]</t>
  </si>
  <si>
    <t>viz RV: 1938,95 + 525,40 =2 464,350 [A]</t>
  </si>
  <si>
    <t>viz RV: 1325,15 + 364,83 =1 689,980 [A]</t>
  </si>
  <si>
    <t>viz pol.č. 18222: 1689,98 =1 689,980 [A]</t>
  </si>
  <si>
    <t>viz pol.č. 18242: 1689,98 =1 689,980 [A]</t>
  </si>
  <si>
    <t>ŠDb 0-63 mm</t>
  </si>
  <si>
    <t>viz RV: (1681,35 + 572,5 ) * 0,3 =676,155 [A]</t>
  </si>
  <si>
    <t>netkaná separační textílie 400g/m2, podélná pevnost min. 8 kN/m, příčná min. 15 kN/m</t>
  </si>
  <si>
    <t>viz RV: 4448,70 + 977,28 =5 425,980 [A]</t>
  </si>
  <si>
    <t>úprava podloží násypů, viz RV: 3135,70 + 731,35 =3 867,050 [A]</t>
  </si>
  <si>
    <t>3867 + 3867 =7 734,000 [A]</t>
  </si>
  <si>
    <t>propustek km 2,438: 14 * 0,1 =1,400 [A]</t>
  </si>
  <si>
    <t>pod dlažbu:9 * 2 * 0,1 =1,800 [A] 
propustek km 2,438 u SO 203: 14 * 0,1 =1,400 [B] 
Celkem: A+B=3,200 [C]</t>
  </si>
  <si>
    <t>pod propustek: 21 * 1,85 * 0,15 =5,828 [A] 
propustek km 2,438: 6 * 1,8 * 0,15 =1,620 [B] 
Celkem: A+B=7,448 [C]</t>
  </si>
  <si>
    <t>vtok + výtok propustku: 9 * 2 * 0,25 =4,500 [A] 
propustek km 2,438: 14 * 0,25 =3,500 [B] 
Celkem: A+B=8,000 [C]</t>
  </si>
  <si>
    <t>ŠDb tl.250 mm, fr. 0/63</t>
  </si>
  <si>
    <t>"A" km 0,012 - 0,154: 142 * 5,2 =738,400 [A] 
"A" km 0,168 - 0,329: 161 * 5,2 =837,200 [B] 
"B" km 0,178 - 0,187: (14,5 + 5,2)/2 * 9 =88,650 [C] 
      km 0,187 - 0,229: 42 * 5,2 =218,400 [D]  
      km 0,229 - 0,250: (5,2 + 3,2)/2 * 21 =88,200 [E] 
polní cesta v km 2,438: 40 * 3,1 =124,000 [F] 
Celkem: A+B+C+D+E+F=2 094,850 [G]</t>
  </si>
  <si>
    <t>Rmat tl. 60 mm, fr 0/32</t>
  </si>
  <si>
    <t>"A":142 * 5,1 =724,200 [A] 
       161 * 5,1 =821,100 [B] 
"B": (14,4 + 5,1)/2 * 9 =87,750 [C] 
        42 * 5,1 =214,200 [D] 
        (5,1+3,1)/2 * 21 =86,100 [E]   
polní cesta v km 2,438: 120 =120,000 [F] 
Celkem: A+B+C+D+E+F=2 053,350 [G]</t>
  </si>
  <si>
    <t>viz pol.č. 56362: 2053,35 - 120 =1 933,350 [A]</t>
  </si>
  <si>
    <t>polní cesta v km 2,438: 120 =120,000 [A]</t>
  </si>
  <si>
    <t>574A55</t>
  </si>
  <si>
    <t>ASFALTOVÝ BETON PRO OBRUSNÉ VRSTVY ACO 16 TL. 60MM</t>
  </si>
  <si>
    <t>ACO 16, 50/70</t>
  </si>
  <si>
    <t>"A": 142 * 5,0 =710,000 [A] 
        161 * 5,0 =805,000 [B] 
"B": (14,3 + 5,0)/2 * 9 =86,850 [C] 
        42 * 5,0 =210,000 [D] 
       (5,0 + 3,0)/2 * 21 =84,000 [E] 
Celkem: A+B+C+D+E=1 895,850 [F]</t>
  </si>
  <si>
    <t>úroveň zadržení N2</t>
  </si>
  <si>
    <t>76 + 68 =144,000 [A]</t>
  </si>
  <si>
    <t>Z11g</t>
  </si>
  <si>
    <t>B11: 2 =2,000 [A] 
E13: 2 =2,000 [B] 
Celkem: A+B=4,000 [C]</t>
  </si>
  <si>
    <t>9183C3</t>
  </si>
  <si>
    <t>PROPUSTY Z TRUB DN 500MM PLASTOVÝCH</t>
  </si>
  <si>
    <t>PEHD/PP DN 500, SN 16</t>
  </si>
  <si>
    <t>propustek v km 2,438: 2 * 6 =12,000 [A]</t>
  </si>
  <si>
    <t>HDPE/PP DN 1000, SN 16</t>
  </si>
  <si>
    <t>propustek: 21 =21,000 [A]</t>
  </si>
  <si>
    <t>SO 105</t>
  </si>
  <si>
    <t>Rekonstrukce MK</t>
  </si>
  <si>
    <t>viz. pol.č. 11333: 80,8 * 2,2 =177,760 [A]</t>
  </si>
  <si>
    <t>MK + plochy u vjezdů: (640 + 168) * 0,2 =161,600 [A]</t>
  </si>
  <si>
    <t>viz pol.č. 11332: (640 + 168) * 0,1 =80,800 [A]</t>
  </si>
  <si>
    <t>zhotovitel v ceně zohlední využití recyklovaného materiálu</t>
  </si>
  <si>
    <t>viz pol.č. 11332: (640 + 168) * 0,06 =48,480 [A]</t>
  </si>
  <si>
    <t>85 * 0,15 =12,750 [A]</t>
  </si>
  <si>
    <t>km 0,000 - 0,040: 120,0 =120,000 [A] 
km 0,040 - KÚ: 167,0 * 4,5 * 0,10 =75,150 [B] 
rozjezd: 15 =15,000 [C] 
Celkem: A+B+C=210,150 [D]</t>
  </si>
  <si>
    <t>viz pol.č. 11332: 161,6 =161,600 [A] 
viz pol.č.12110: 12,75  =12,750 [B] 
viz pol.č. 12373: 210,15 =210,150 [C] 
viz pol.č. 17110: 15,9 =15,900 [D] 
viz pol.č. 18232: 265 * 0,3 * 0,15 =11,925 [E] 
viz pol.č. 21263:  196 * 0,3 * 0,4 =23,520 [F] 
Celkem: A+B+C+D+E+F=435,845 [G]</t>
  </si>
  <si>
    <t>17110</t>
  </si>
  <si>
    <t>ULOŽENÍ SYPANINY DO NÁSYPŮ SE ZHUTNĚNÍM</t>
  </si>
  <si>
    <t>doplnění za obrubou: 265 * 0,3 * 0,2 =15,900 [A]</t>
  </si>
  <si>
    <t>viz pol.č. 12110: 12,75 =12,750 [A] 
viz pol.č. 12373: 210,15 =210,150 [B] 
Celkem: A+B=222,900 [C]</t>
  </si>
  <si>
    <t>viz pol.č. 56330B: 135,624/0,15 =904,160 [A]</t>
  </si>
  <si>
    <t>18232</t>
  </si>
  <si>
    <t>ROZPROSTŘENÍ ORNICE V ROVINĚ V TL DO 0,15M</t>
  </si>
  <si>
    <t>vč. získání ornice ze skládky dočasné</t>
  </si>
  <si>
    <t>za obrubou: 265 * 0,3 =79,500 [A]</t>
  </si>
  <si>
    <t>18241</t>
  </si>
  <si>
    <t>ZALOŽENÍ TRÁVNÍKU RUČNÍM VÝSEVEM</t>
  </si>
  <si>
    <t>doplnění za obrubou: 265 * 0,3 =79,500 [B]</t>
  </si>
  <si>
    <t>Zahrnuje dodání předepsané travní směsi, její výsev na ornici, zalévání, první pokosení, to vše bez ohledu na sklon terénu</t>
  </si>
  <si>
    <t>viz pol.č. 18241: 79,5 =79,500 [A]</t>
  </si>
  <si>
    <t>viz pol.č. 18241: 79,50 =79,500 [A]</t>
  </si>
  <si>
    <t>ŠDa, fr. 0/32, tl.150 mm</t>
  </si>
  <si>
    <t>rozjezd km 0,026500 - 0,03100: (10,1 + 5,1)/2 * 4,5 =34,200 [A]   
vozovka km 0,03100 - 0,05135: 20.35 * 5,1 =103,785 [B] 
vozovka km 0,5135 - 0,06118: 9,83 * (5,1 + 3,1)/2  =40,303 [C]  
vozovka km 0,06118 - 0,207: 145,82 * 3,3 =481,206 [D] 
vjezd v km 0,137: 13  =13,000 [E]  
plocha v KÚ: 180  =180,000 [F] 
Celkem: A+B+C+D+E+F=852,494 [G]</t>
  </si>
  <si>
    <t>ŠDb, fr. 0/63 tl.150 mm</t>
  </si>
  <si>
    <t>rozjezd km 0,026500 - 0,03100: (10,3 + 5,3)/2 * 4,5  =15,600 [A]  
vozovka km 0,03100 - 0,05135: 20,35 * 5,3  =107,855 [B] 
               km 0,05135 - 0,06118: 9,83 * (5,3 + 3,3)/2  =42,269 [C] 
               km 0,06118 - 0,207: 145,82 * 3,1 =452,042 [D] 
vjezd v km 0,137: 13  =13,000 [E] 
plocha v KÚ: 185  =185,000 [F] 
Celkem: A+B+C+D+E+F=815,766 [G]</t>
  </si>
  <si>
    <t>viz pol.č. 56333A: 852,494 =852,494 [A]</t>
  </si>
  <si>
    <t>viz pol.č. 574E46: 806,709 =806,709 [A]</t>
  </si>
  <si>
    <t>574A33</t>
  </si>
  <si>
    <t>ASFALTOVÝ BETON PRO OBRUSNÉ VRSTVY ACO 11 TL. 40MM</t>
  </si>
  <si>
    <t>ACO 11, 50/70,</t>
  </si>
  <si>
    <t>km 0,02650 - 0,03100: (10+5)/2 * 4,5 =33,750 [A] 
      km 0,03100 - 0,05135: 25,25 * 5,0 =126,250 [B] 
      km 0,05135 - 0,06118: 9,83 * (5 + 3)/2 =39,320 [C] 
      km 0,06118 - 0,207: 145,82 * 3 =437,460 [D] 
vjezd v km 0,137: 13 =13,000 [E] 
plocha v KÚ:  178 =178,000 [F] 
Celkem: A+B+C+D+E+F=827,780 [G]</t>
  </si>
  <si>
    <t>km 0,02650 - 0,03100: (10,05 + 5,05)/2 * 4,5 =33,975 [A] 
km 0,03100 - 0,05135: 20,35 * 5,05 =102,768 [B] 
km 0,05135 - 0,06118: 9,83 * (5,05 + 3)/2 =39,566 [C] 
km 0,06118 - 0,20700: 145,8 * 3 =437,400 [D] 
vjezd v km 0,137: 13 =13,000 [E] 
plocha v km 0,137 180 =180,000 [F] 
Celkem: A+B+C+D+E+F=806,709 [G]</t>
  </si>
  <si>
    <t>P4: 1 =1,000 [A] 
C3b:1 =1,000 [B] 
IP 10a: 1 =1,000 [C] 
Celkem: A+B+C=3,000 [D]</t>
  </si>
  <si>
    <t>do betonu C 20/25 XF3</t>
  </si>
  <si>
    <t>60,0 + 21 + 114 + 70 =265,000 [A]</t>
  </si>
  <si>
    <t>podél opěrné zdi: 198 =198,000 [A]</t>
  </si>
  <si>
    <t>SO 106</t>
  </si>
  <si>
    <t>Přeložky cyklostezek</t>
  </si>
  <si>
    <t>SO 106.1: 45,0 * 3,20 * 0,2 =28,800 [A] 
provizorium k SO 106.1: 142 * 3,20 * 0,2 =90,880 [B] 
SO 106.2: 88,6 * 3,20 * 0,2 =56,704 [C] 
Celkem: A+B+C=176,384 [D]</t>
  </si>
  <si>
    <t>vč. odvozu a uložení na skládku zhotovitele</t>
  </si>
  <si>
    <t>(3,0 * 1,0) * 4 * 0,30 =3,600 [A]</t>
  </si>
  <si>
    <t>SO 106,1: 45,0 * 3,0 * 0,05 =6,750 [A] 
provizorium k SO 106.1 vč. Rmat: 142 * 3,0 * 0,1 =42,600 [B] 
SO 106.2: 88,6 * 3,0 * 0,05 =13,290 [C] 
Celkem: A+B+C=62,640 [D]</t>
  </si>
  <si>
    <t>vč odvozu na skládku dočasnou pro následné  rozprostření na určené pozemky</t>
  </si>
  <si>
    <t>SO 106.1: 90 * 0,25 =22,500 [A] 
SO 106.2: 275 * 4,0 * 0,25 =275,000 [B] 
- pol.č. 18234: -112,5 =- 112,500 [C] 
Celkem: A+B+C=185,000 [D]</t>
  </si>
  <si>
    <t>vč odvozu na skládku dočasnou pro následné ohumusování</t>
  </si>
  <si>
    <t>viz pol.č. 18234: (50 + 400) * 0,25 =112,500 [A]</t>
  </si>
  <si>
    <t>viz pol.č. 11332: 176,38 =176,380 [A] 
viz pol.č. 12110A: 285,0 =285,000 [B] 
viz pol.č. 12110B: 112,50 =112,500 [C] 
viz pol.č. 171101: 59,74 =59,740 [D] 
viz pol.č. 17310: 82,50 =82,500 [E] 
Celkem: A+B+C+D+E=716,120 [F]</t>
  </si>
  <si>
    <t>vyrovnání příčného sklonu: (0+0,1)/2 * 3,5 * (45,8+275) =56,140 [A] 
napojení provizorní SO 106.1: (0,3 * 4)*3/2 * 2 =3,600 [B] 
Celkem: A+B=59,740 [C]</t>
  </si>
  <si>
    <t>viz pol.č. 12110A: 285 =285,000 [A] 
viz pol.č. 12110B: 112,5 =112,500 [B] 
Celkem: A+B=397,500 [C]</t>
  </si>
  <si>
    <t>SO 106.1: 45.8 * 0,15 * 2 =13,740 [A] 
provizorium k SO 106.1: 142 * 0,15 * 2 =42,600 [B] 
SO 106.2: 275 * 0,15 * 2 =82,500 [C]</t>
  </si>
  <si>
    <t>SO 106.1: 45,8 * 4,0 =183,200 [A] 
provizorium k SO 106.1: 142 * 4,0 =568,000 [B] 
SO 106.2: 275 * 4,0 =1 100,000 [C] 
Celkem: A+B+C=1 851,200 [D]</t>
  </si>
  <si>
    <t>18234</t>
  </si>
  <si>
    <t>ROZPROSTŘENÍ ORNICE V ROVINĚ V TL DO 0,25M</t>
  </si>
  <si>
    <t>SO 106.1:  50 =50,000 [A] 
provizorium k SO 106.1: (68+32) * 4 =400,000 [B] 
Celkem: A+B=450,000 [C]</t>
  </si>
  <si>
    <t>viz pol.č. 18234 mimo plochu provizoria: 450 - 400 =50,000 [A]</t>
  </si>
  <si>
    <t>viz pol.č.18241: 50 =50,000 [A]</t>
  </si>
  <si>
    <t>viz pol.č. 18241: 50 =50,000 [A]</t>
  </si>
  <si>
    <t>do hl. 0,25 m</t>
  </si>
  <si>
    <t>SO 106.1: 45,8 * 4,0 =183,200 [A] 
SO 106.2: 275 * 4,0 =1 100,000 [B] 
Celkem: A+B=1 283,200 [C]</t>
  </si>
  <si>
    <t>ŠDb, tl. 200 mm, fr. 0/63</t>
  </si>
  <si>
    <t>SO 106.1: 45,8 * 3,2 =146,560 [A] 
provizorium k SO 106.1: 142 * 3,2 =454,400 [B] 
SO 106.2: 275,0 * 3,2 =880,000 [C] 
Celkem: A+B+C=1 480,960 [D]</t>
  </si>
  <si>
    <t>56343</t>
  </si>
  <si>
    <t>VOZOVKOVÉ VRSTVY ZE ŠTĚRKOPÍSKU TL. DO 150MM</t>
  </si>
  <si>
    <t>ŠP 150 mm</t>
  </si>
  <si>
    <t>pod panely: (6 * 1) *2 =12,000 [A]</t>
  </si>
  <si>
    <t>56361</t>
  </si>
  <si>
    <t>VOZOVKOVÉ VRSTVY Z RECYKLOVANÉHO MATERIÁLU TL DO 50MM</t>
  </si>
  <si>
    <t>fr. 0/32</t>
  </si>
  <si>
    <t>SO 106.1: 45,8 * 3,1 =141,980 [A] 
provizorium k SO 106.1: 142 * 3,1 =440,200 [B] 
SO 106.2: 275 * 3,1 =852,500 [C] 
Celkem: A+B+C=1 434,680 [D]</t>
  </si>
  <si>
    <t>viz pol.č.56361: 1434,68 =1 434,680 [A]</t>
  </si>
  <si>
    <t>574A43</t>
  </si>
  <si>
    <t>ASFALTOVÝ BETON PRO OBRUSNÉ VRSTVY ACO 11 TL. 50MM</t>
  </si>
  <si>
    <t>ACO 11, 50/70</t>
  </si>
  <si>
    <t>SO 106.1: 45,8 * 3,0 =137,400 [A] 
provizorium k SO 106.1: 142 * 3,0 =426,000 [B] 
SO 106.2: 275 * 3,0 =825,000 [C] 
Celkem: A+B+C=1 388,400 [D]</t>
  </si>
  <si>
    <t>58301</t>
  </si>
  <si>
    <t>KRYT ZE SINIČNÍCH DÍLCŮ (PANELŮ) TL 150MM</t>
  </si>
  <si>
    <t>na přejezdu provizorní cyklostezky: (3,0 * 1,0) * 4 =12,000 [A]</t>
  </si>
  <si>
    <t>- dodání dílců v požadované kvalitě, dodání materiálu pro předepsané  lože v tloušťce předepsané dokumentací a pro předepsanou výplň spar  
- očištění podkladu  
- uložení dílců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</si>
  <si>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914121</t>
  </si>
  <si>
    <t>DOPRAVNÍ ZNAČKY ZÁKLADNÍ VELIKOSTI OCELOVÉ FÓLIE TŘ 1 - DODÁVKA A MONTÁŽ</t>
  </si>
  <si>
    <t>SO 106.2: 6 =6,000 [A]</t>
  </si>
  <si>
    <t>zapuštěné - přejezdy</t>
  </si>
  <si>
    <t>SO 106.2: 12 =12,000 [A]</t>
  </si>
  <si>
    <t>SO 107</t>
  </si>
  <si>
    <t>Okružní křižovatka</t>
  </si>
  <si>
    <t>okružní křižovatka</t>
  </si>
  <si>
    <t>viz pol.č. 11334: 174,3 * 2,4 =418,320 [A]  
viz pol.č. 11352: (221,9 * 0,15 * 0,25) * 2,4 =19,971 [B] 
viz pol.č. 11411: 2,668 * 2,4 =6,403 [C] 
viz pol.č 915402: (68,475 * 0,08) * 2,4 =13,147 [D] 
viz pol.č. 96687: 1 * 2,4 =2,400 [E] 
viz pol.č. 11351: (6,5 * 0,05 * 0,25) * 2,4 =0,195 [F] 
Celkem: A+B+C+D+E+F=460,436 [G]</t>
  </si>
  <si>
    <t>11317</t>
  </si>
  <si>
    <t>ODSTRAN KRYTU ZPEVNĚNÝCH PLOCH Z DLAŽEB KOSTEK</t>
  </si>
  <si>
    <t>zhotovitel v ceně zohlední možnost zpětného využití matariálu</t>
  </si>
  <si>
    <t>stávající ochranný ostrůvek:2,75 * 2 * 2 * 0,12 =1,320 [A]</t>
  </si>
  <si>
    <t>ODSTRANĚNÍ PODKLADŮ VOZOVEK A CHODNÍKŮ Z KAMENIVA NESTMELENÉHO</t>
  </si>
  <si>
    <t>sil.II/303: 259 * 0,25 =64,750 [A] 
MK: 312 * 0,25 =78,000 [B] 
středový ostrůvek: 282 * 0,25 =70,500 [C]  
zbytkové plochy pro ozelenění: (71 + 66) * 0,25 =34,250 [D] 
chodník podél II/303: 96 * 0,15 =14,400 [E] 
UV: 1,0 * 1,0 * 0,25 * 3 =0,750 [F] 
Celkem: A+B+C+D+E+F=262,650 [G]</t>
  </si>
  <si>
    <t>11334</t>
  </si>
  <si>
    <t>ODSTRANĚNÍ PODKLADU ZPEVNĚNÝCH PLOCH S CEMENT POJIVEM</t>
  </si>
  <si>
    <t>sil. II/303: 259 * 0,15 =38,850 [A] 
středový ostrůvek: 282 * 0,15 =42,300 [B] 
ochranné a směrové ostrůvky: (112 + 57) * 0,15=25,350 [C] 
zbytkové plochy I/33: (71 +66) * 0,15 =20,550 [D] 
UV: 1,0 * 1,0 * 0,15 * 3 =0,450 [E] 
MK: 312 * 0,15 =46,800 [F] 
Celkem: A+B+C+D+E+F=174,300 [G]</t>
  </si>
  <si>
    <t>provizorní napojení: 12,0 * 2,0 * 0,25 =6,000 [A]</t>
  </si>
  <si>
    <t>11351</t>
  </si>
  <si>
    <t>ODSTRANĚNÍ ZÁHONOVÝCH OBRUBNÍKŮ</t>
  </si>
  <si>
    <t>vč. odvozu  na skládku trvalou</t>
  </si>
  <si>
    <t>provizor. napojení: 6,5 m =6,500 [A]</t>
  </si>
  <si>
    <t>ODSTRANĚNÍ CHODNÍKOVÝCH OBRUBNÍKŮ BETONOVÝCH</t>
  </si>
  <si>
    <t>OK:84,6 + (62,7-31,0) + (53,6-27,0) + 61 =203,900 [A] 
provizorní napojení: 12+6 =18,000 [B] 
Celkem: A+B=221,900 [C]</t>
  </si>
  <si>
    <t>FRÉZOVÁNÍ VOZOVEK ASFALTOVÝCH</t>
  </si>
  <si>
    <t>sil. I/33: 1657 * 0,1 =165,700 [A] 
sil. II/303: 259 * 0,15 =38,850 [B] 
MK: 312 * 0,1 =31,200 [C] 
následné frézování 
středový ostrůvek: 282 * 0,05 =14,100 [D] 
MK (nová konstrukce): 131 * 0,05 =6,550 [E] 
ochranné a směrovací ostrůvky: (112 + 57 + 30) * 0,05 =9,950 [F] 
plochy pro ozelenění: (71 + 66) * 0,05 =6,850 [G] 
Celkem: A+B+C+D+E+F+G=273,200 [H]</t>
  </si>
  <si>
    <t>113763</t>
  </si>
  <si>
    <t>FRÉZOVÁNÍ DRÁŽKY PRŮŘEZU DO 300MM2 V ASFALTOVÉ VOZOVCE</t>
  </si>
  <si>
    <t>průřez drážky 25/10 mm</t>
  </si>
  <si>
    <t>napojení větví:15 + 12,8 + 15 + 12 =54,800 [A] 
spára u středového prstence pod obrubou: 82 =82,000 [B] 
Celkem: A+B=136,800 [C]</t>
  </si>
  <si>
    <t>Položka zahrnuje veškerou manipulaci s vybouranou sutí a s vybouranými hmotami vč. uložení na skládku.</t>
  </si>
  <si>
    <t>11411</t>
  </si>
  <si>
    <t>ODSTRAN DLAŽEB VODNÍCH KORYT Z BETON DÍLCŮ VČET PODKLADU</t>
  </si>
  <si>
    <t>žlabovky: 26 * 0,57 * 0,08 =1,186 [A] 
podklad: 26 * 0,57 * 0,1 =1,482 [B] 
Celkem: A+B=2,668 [C]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</si>
  <si>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</si>
  <si>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vč odvozu skládku dočasnou</t>
  </si>
  <si>
    <t>v místě rozšíření vozovky OK: (445 + 95) * 0,20 =108,000 [A]</t>
  </si>
  <si>
    <t>Veškeré práce jsou obsaženy v textu položky, včetně vodor.dopravy</t>
  </si>
  <si>
    <t>rozšíření vozovky OK: (1,9 * 40) + (1,5 * 27) =116,500 [A] 
dle geologických podmínek případné přetěžení 
sil. II/303: 259 * 0,5 =129,500 [B] 
MK: 131 * 0,5 =65,500 [C] 
Celkem: A+B+C=311,500 [D]</t>
  </si>
  <si>
    <t>viz pol.č. 12373: 311,5 =311,500 [A] 
viz pol.č. 13273: 24,50 =24,500 [B] 
viz pol.č. 171101: 379,50 =379,500 [C] 
viz pol.č. 12110: 108,000 =108,000 [E] 
Celkem: A+B+C+E=823,500 [F]</t>
  </si>
  <si>
    <t>přípojky UV: 
(7,5 + 16 + 7 + 14,5 + 1,5 + 2,5) * 1,0 * 0,5 =24,500 [A]</t>
  </si>
  <si>
    <t>vhodná zemina ze skládky dočasné</t>
  </si>
  <si>
    <t>rozšíření OK: (3,5 * 46) + (1,4 * 31) =204,400 [A] 
plochy pro ozelenění (I/33): (30 + 24 + 59 ) * 0,5 =56,500 [B] 
středový ostrůvek 345 * 1,1 =379,500 [C]</t>
  </si>
  <si>
    <t>viz pol.č. 12110: 108,0 =108,000 [A] 
viz pol.č. 12373: 311,5 =311,500 [B] 
viz pol.č. 13273: 24,50 =24,500 [C] 
Celkem: A+B+C=444,000 [D]</t>
  </si>
  <si>
    <t>přípojky UV: (46 * 0,5 * 1,0) - (0,1 * 0,1 * 3,14 * 46) =21,556 [A] 
UV: ((1,0 * 1,0) - (3,14 * 0,3 * 0,3)) * 0,4 * 7 =2,009 [B] 
Celkem: A+B=23,565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</si>
  <si>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</si>
  <si>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rozšíření konstrikce OK: 660 =660,000 [A] 
MK: 131 =131,000 [B] 
II/303: 259 =259,000 [C] 
provizorní napojení: 28,0 =28,000 [D] 
Celkem: A+B+C+D=1 078,000 [E]</t>
  </si>
  <si>
    <t>18220</t>
  </si>
  <si>
    <t>ROZPROSTŘENÍ ORNICE VE SVAHU</t>
  </si>
  <si>
    <t>vč. získání materiálu ze skládky dočasné</t>
  </si>
  <si>
    <t>rozšíření OK: (167 + 86) * 0,15 =37,950 [A]</t>
  </si>
  <si>
    <t>zbytkové plochy (I/33): (30 + 24 + 59) * 0,2 =22,600 [A] 
středový ostrůvek: 345 * 0,5 =172,500 [B] 
provizorní napojení - obnova: 7 * 1,5 * 0,2 =2,100 [C] 
Celkem: A+B+C=197,200 [D]</t>
  </si>
  <si>
    <t>zbytkové plochy I/33: 30 + 24 + 59 =113,000 [A] 
rozšíření OK: 167 + 86 =253,000 [B] 
provizorní napojení - obnova: 7,0 * 1,5 =10,500 [C] 
Celkem: A+B+C=376,500 [D]</t>
  </si>
  <si>
    <t>viz pol. č. 18241: 376,5 =376,500 [A]</t>
  </si>
  <si>
    <t>dle geologických podmínek, vč. odvozu na skládku dočasnou</t>
  </si>
  <si>
    <t>středový ostrůvek: 70 =70,000 [A] 
napojení do UV: 10 =10,000 [B] 
Celkem: A+B=80,000 [C]</t>
  </si>
  <si>
    <t>21451</t>
  </si>
  <si>
    <t>SANAČNÍ VRSTVY Z LOMOVÉHO KAMENE</t>
  </si>
  <si>
    <t>fr 150/250</t>
  </si>
  <si>
    <t>dle geologických podmínek 
rozšíření vozovky OK: 660 * 0,5 =330,000 [A] 
MK: 131 * 0,5 =65,500 [B] 
II/303: 259 * 0,5 =129,500 [C] 
Celkem: A+B+C=525,000 [D]</t>
  </si>
  <si>
    <t>položka zahrnuje zahrnuje dodávku lomového kamen předepsané kvality, včetně mimostaveništní a vnitrostaveništní dopravy, rozprostření se zhutněním  
není-li v zadávací dokumentaci uvedeno jinak, jedná se o nakupovaný materiál</t>
  </si>
  <si>
    <t>SEARAČNÍ GEOTEXTILIE DO 400G/M2</t>
  </si>
  <si>
    <t>dle geologických podmínek, netkaná min 400 g/m2, podélná pevnost min.8 kN/m, příčná min.15 kN/m</t>
  </si>
  <si>
    <t>viz pol.č. 21451: 660+131+259 =1 050,000 [A]</t>
  </si>
  <si>
    <t>PODKL A VÝPLŇ VRSTVY Z PROST BET DO B12,5</t>
  </si>
  <si>
    <t>pod UV: (1,0 * 1,0) * 0,1 * 7 =0,700 [A]</t>
  </si>
  <si>
    <t>pod přípojky UV: (7 + 15,5 + 6,5 + 14 + 1 + 2) * 1,0 * 0,1 =4,600 [A]</t>
  </si>
  <si>
    <t>56210</t>
  </si>
  <si>
    <t>VOZOVKOVÉ VRSTVY Z MATERIÁLŮ STABIL CEMENTEM</t>
  </si>
  <si>
    <t>rozšíření OK: 590 * 0,2 =118,000 [A] 
MK: 131 * 0,2 =26,200 [B] 
pojížděný prstenec: 152 * 0,2 =30,400 [C] 
výseč:28 * 0,2 =5,600 [D] 
ostrůvky (I/33 a MK). (112 + 57 + 30) * 0,3 =59,700 [E] 
Celkem: A+B+C+D+E=239,900 [F]</t>
  </si>
  <si>
    <t>56330</t>
  </si>
  <si>
    <t>VOZOVKOVÉ VRSTVY ZE ŠTĚRKODRTI</t>
  </si>
  <si>
    <t>rozšíření vozovky OK: 590 * 0,25 =147,500 [A] 
MK: 131 * 0,25 =32,750 [B] 
část pojížděného prstence: 80 * 0,25 =20,000 [C] 
provizorní napojení: 28 * 0,25 =7,000 [D] 
Celkem: A+B+C+D=207,250 [E]</t>
  </si>
  <si>
    <t>provizorní napojení: 28 =28,000 [A]</t>
  </si>
  <si>
    <t>0,5 kg/m2</t>
  </si>
  <si>
    <t>okružní jízdní pás na I/33: 363 =363,000 [A] 
zbýv část MK: 156 =156,000 [B] 
vjezdy na I/33 po odfrézování: 458 + 335 =793,000 [C] 
Celkem: A+B+C=1 312,000 [D]</t>
  </si>
  <si>
    <t>okružní jízdní pás: 726 * 3 =2 178,000 [A] 
MK: (156 + 25) * 2 =362,000 [B] 
vjezd II/303: 118 * 3 =354,000 [C] 
vjezdy I/33 (nová konstrukce): (38 + 29) * 3 =201,000 [D] 
vjezdy I/33: (458 + 335) * 2 =1 586,000 [E] 
provizorní napojení: 28 =28,000 [F] 
Celkem: A+B+C+D+E+F=4 709,000 [G]</t>
  </si>
  <si>
    <t>574B44</t>
  </si>
  <si>
    <t>ASFALTOVÝ BETON PRO OBRUSNÉ VRSTVY MODIFIK ACO 11+, 11S TL. 50MM</t>
  </si>
  <si>
    <t>ACO 11 +, PMB 25/55-60</t>
  </si>
  <si>
    <t>okružní jízdní pás: 726 =726,000 [A] 
vjezd MK: (156 + 25) =181,000 [B] 
vjezd II/303: 118 =118,000 [C] 
vjezdy I/33: 458 + 335 + 38 + 29 =860,000 [D] 
provizorní napojení: 28 =28,000 [E] 
Celkem: A+B+C+D+E=1 913,000 [F]</t>
  </si>
  <si>
    <t>574D46</t>
  </si>
  <si>
    <t>ASFALTOVÝ BETON PRO LOŽNÍ VRSTVY MODIFIK ACL 16+, 16S TL. 50MM</t>
  </si>
  <si>
    <t>ACL 16S, PMB 25/55-60</t>
  </si>
  <si>
    <t>okružní jízdní pás: 726 =726,000 [A] 
vjezd MK: (156 + 25) =181,000 [B] 
vjezd II/303: 118 =118,000 [C] 
vjezdy I/33:  458 + 335 + 38 + 29 =860,000 [D] 
Celkem: A+B+C+D=1 885,000 [E]</t>
  </si>
  <si>
    <t>ACP 16S, 50/70</t>
  </si>
  <si>
    <t>vyrovnávka- okružní jízdní pás: 4,5 =4,500 [A]</t>
  </si>
  <si>
    <t>okružní jízdní pás: 726 =726,000 [A] 
vjezd MK: (156 + 25) =181,000 [B] 
vjezd II/303: 118 =118,000 [C] 
vjezdy I/33 (nová konstrukce): 38 + 29 =67,000 [D] 
provizorní napojení: 28 =28,000 [E] 
Celkem: A+B+C+D+E=1 120,000 [F]</t>
  </si>
  <si>
    <t>574E56</t>
  </si>
  <si>
    <t>ASFALTOVÝ BETON PRO PODKLADNÍ VRSTVY ACP 16+, 16S TL. 60MM</t>
  </si>
  <si>
    <t>rozšíření vozovky OK: 590 =590,000 [A] 
nová konstrukce MK: 131 =131,000 [B] 
Celkem: A+B=721,000 [C]</t>
  </si>
  <si>
    <t>581301</t>
  </si>
  <si>
    <t>CEMENTOBETONOVÝ KRYT VYZTUŽENÝ TŘ.L</t>
  </si>
  <si>
    <t>výseč - beton C 30/37 XF4  
2 x kari sítě 150/150/8</t>
  </si>
  <si>
    <t>21 * 0,25 =5,250 [A]</t>
  </si>
  <si>
    <t>- dodání směsi v požadované kvalitě a výztuže v předepsaném množství  
- očištění podkladu  
- uložení směsi a výztuže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úpravu povrchu krytu uvedenou v kapitole 7.10 ČSN 73 6123-1  
- navrtání otvorů a osazení kotev a kluzných trnů v napojovacích spárách  
- nezahrnuje postřiky, nátěry</t>
  </si>
  <si>
    <t>58212</t>
  </si>
  <si>
    <t>DLÁŽDĚNÉ KRYTY Z VELKÝCH KOSTEK DO LOŽE Z MC</t>
  </si>
  <si>
    <t>pojížděný prstenec: 1,8 * 75,4 =135,720 [A] 
pojížděné ostrůvky: 50 + 42 =92,000 [B] 
Celkem: A+B=227,720 [C]</t>
  </si>
  <si>
    <t>ochranný ostrůvek od centra: 45 - 4,2 =40,800 [A] 
ochranný ostrůvek na MK: 25 - 3,9 =21,100 [B] 
dělicí ostrůvek na II/303: 16 =16,000 [C] 
Celkem: A+B+C=77,900 [D]</t>
  </si>
  <si>
    <t>58261A</t>
  </si>
  <si>
    <t>KRYTY Z BETON DLAŽDIC SE ZÁMKEM BAREV RELIÉF TL 60MM DO LOŽE Z KAM</t>
  </si>
  <si>
    <t>varovné a signální pásy- ochranný ostrůvek</t>
  </si>
  <si>
    <t>4,2 + 3,9 =8,100 [A]</t>
  </si>
  <si>
    <t>743931</t>
  </si>
  <si>
    <t>N</t>
  </si>
  <si>
    <t>DEMONTÁŽ SVĚTEL SIGNALIZAČ ZAŘÍZENÍ SILNIČ</t>
  </si>
  <si>
    <t>kompletní, vč. odvozu a uložení na skládku TS Náchod, 3 sloupy s výložníky, 1 chodecký sloupek, tříbarevná světla - 6 ks, chodecká - 2 ks, řadič</t>
  </si>
  <si>
    <t>76799</t>
  </si>
  <si>
    <t>OSTATNÍ KOVOVÉ DOPLŇK KONSTRUKCE</t>
  </si>
  <si>
    <t>zakrytí 3 uličních vpustí: 0,06 =0,060 [A]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</si>
  <si>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</si>
  <si>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pojížděná výseč</t>
  </si>
  <si>
    <t>21=21,000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</si>
  <si>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</si>
  <si>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napojení UV</t>
  </si>
  <si>
    <t>7 + 15,5 + 6,5 + 14 + 1 + 2 =46,000 [A]</t>
  </si>
  <si>
    <t>7 =7,000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</si>
  <si>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nezahrnuje předepsané podkladní konstrukce</t>
  </si>
  <si>
    <t>89923</t>
  </si>
  <si>
    <t>VÝŠKOVÁ ÚPRAVA KRYCÍCH HRNCŮ</t>
  </si>
  <si>
    <t>89947</t>
  </si>
  <si>
    <t>VÝŘEZ, VÝSEK, ÚTES NA POTRUBÍ DN DO 600MM</t>
  </si>
  <si>
    <t>napojení potrubí do stávajících UV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</si>
  <si>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</si>
  <si>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89949</t>
  </si>
  <si>
    <t>VÝŘEZ, VÝSEK, ÚTES NA POTRUBÍ DN PŘES 800MM</t>
  </si>
  <si>
    <t>napojení potrubí do st. šachet</t>
  </si>
  <si>
    <t>B19: 1 =1,000 [A] 
B28: 1 =1,000 [B] 
C1: 4 =4,000 [C] 
C4a: 4 =4,000 [D] 
IP6: 2 =2,000 [E] 
IS3c: 3 =3,000 [F] 
IS4c: 1 =1,000 [G] 
IS 16c: 1 =1,000 [H] 
IS 17: 1 =1,000 [I] 
P4: 4 =4,000 [J] 
Z3: 11 =11,000 [K] 
Celkem: A+B+C+D+E+F+G+H+I+J+K=33,000 [L]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</si>
  <si>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</si>
  <si>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A 29: 1 =1,000 [A] 
A 31c: 1 =1,000 [B] 
B19: 1 =1,000 [C] 
C4a: 2 =2,000 [D] 
E7b: 1 =1,000 [E] 
IS 3b: 3 =3,000 [F] 
P4:1 =1,000 [G] 
P6: 1=1,000 [H] 
Celkem: A+B+C+D+E+F+G+H=11,000 [I]</t>
  </si>
  <si>
    <t>914413</t>
  </si>
  <si>
    <t>DOPRAVNÍ ZNAČKY 100X150CM OCELOVÉ - DEMONTÁŽ</t>
  </si>
  <si>
    <t>IP 18 a: 1 =1,000 [A] 
IP 18 b: 2 =2,000 [B] 
IP 19:  2 =2,000 [C] 
Celkem: A+B+C=5,000 [D]</t>
  </si>
  <si>
    <t>914431</t>
  </si>
  <si>
    <t>DOPRAVNÍ ZNAČKY 100X150CM OCELOVÉ FÓLIE TŘ 2 - DODÁVKA A MONTÁŽ</t>
  </si>
  <si>
    <t>IP 18 a: 2 =2,000 [A] 
IP 18 b: 3 =3,000 [B] 
IP 21a: 1 =1,000 [C] 
Celkem: A+B+C=6,000 [D]</t>
  </si>
  <si>
    <t>IS 9b: (2 * 3) * 3 =18,000 [A] 
IP 16: 2 * 3 =6,000 [B] 
Celkem: A+B=24,000 [C]</t>
  </si>
  <si>
    <t>914523</t>
  </si>
  <si>
    <t>DOPRAV ZNAČ VELKOPLOŠ OCEL LAMELY FÓLIE TŘ 2 - DEMONTÁŽ</t>
  </si>
  <si>
    <t>IP 16: 2 * 3 =6,000 [A]</t>
  </si>
  <si>
    <t>914631</t>
  </si>
  <si>
    <t>DOPRAV ZNAČKY 150X150CM OCEL FÓLIE TŘ 2 - DODÁVKA A MONT</t>
  </si>
  <si>
    <t>IP 16: 2 =2,000 [A]</t>
  </si>
  <si>
    <t>914633</t>
  </si>
  <si>
    <t>DOPRAV ZNAČKY 150X150CM OCEL FÓLIE TŘ 2 - DEMONTÁŽ</t>
  </si>
  <si>
    <t>IP 16:  2 =2,000 [A]</t>
  </si>
  <si>
    <t>položka zahrnuje:  
- sloupky a upevňovací zařízení včetně jejich osazení (betonová patka, zemní práce)  
- u dočasných sloupků a upevňovacích zařízení údržbu po celou dobu trvání funkce, náhradu zničených nebo ztracených kusů, nutnou opravu poškozených částí</t>
  </si>
  <si>
    <t>odvoz na skládku dočasnou pro další použití</t>
  </si>
  <si>
    <t>914963</t>
  </si>
  <si>
    <t>SLOUPKY A STOJKY DZ Z "I" PROFILŮ OCEL ZABETON DEMONTÁŽ</t>
  </si>
  <si>
    <t>po značce IP 16: 3 =3,000 [A]</t>
  </si>
  <si>
    <t>pro IS 9b a IP 16: 10 =10,000 [A]</t>
  </si>
  <si>
    <t>na čestvý kryt, s reflexní úpravou</t>
  </si>
  <si>
    <t>V 1a : (40+40+25+25+31+31+18+18) * 0,125 =28,500 [A] 
V2b:  (8*8 + 16) * 0,5 * 0,25 =10,000 [B] 
V4: (72+56+53+52+8,5+7+7+7+92) * 0,25 =88,625 [C] 
V7: (4 * 0,5) * 12 =24,000 [D] 
Celkem: A+B+C+D=151,125 [E]</t>
  </si>
  <si>
    <t>na vyzrálý kryt. s reflexní úpravou, obsahuje i úpravu VDZ k OK u Kauflandu</t>
  </si>
  <si>
    <t>viz pol.č. 915111: 151,25 =151,250 [A] 
+ úprava VDZ na I/33 
V1a: 322 * 0,125 =40,250 [C] 
V4: 50 * 0,25 =12,500 [B] 
V13: (74 + (35*18)) * 0,5 =352,000 [D] 
Celkem: A+C+B+D=556,000 [E]</t>
  </si>
  <si>
    <t>915212</t>
  </si>
  <si>
    <t>VODOROVNÉ DOPRAVNÍ ZNAČENÍ PLASTEM HLADKÉ - ODSTRANĚNÍ</t>
  </si>
  <si>
    <t>zbroušením, na stávající sil.I/33</t>
  </si>
  <si>
    <t>20 =20,000 [A]</t>
  </si>
  <si>
    <t>zahrnuje odstranění značení bez ohledu na způsob provedení (zatření, zbroušení) a odklizení vzniklé suti</t>
  </si>
  <si>
    <t>viz pol. č. 917426: 253,50 =253,500 [A] 
provizorní napojení: 12 * 0,25 =3,000 [B] 
Celkem: A+B=256,500 [C]</t>
  </si>
  <si>
    <t>OK: (84,6+62,7+53,6+61) * 0,25 =65,475 [A] 
provizorní napojení: 12,0 * 0,25 =3,000 [B] 
Celkem: A+B=68,475 [C]</t>
  </si>
  <si>
    <t>917211</t>
  </si>
  <si>
    <t>ZÁHONOVÉ OBRUBY Z BETONOVÝCH OBRUBNÍKŮ ŠÍŘ 50MM</t>
  </si>
  <si>
    <t>provizorní napojení - obnova: 12 =12,000 [A]</t>
  </si>
  <si>
    <t>provizorní napojení - obnova: 12+6=18,000 [A]</t>
  </si>
  <si>
    <t>917424</t>
  </si>
  <si>
    <t>CHODNÍKOVÉ OBRUBY Z KAMENNÝCH OBRUBNÍKŮ ŠÍŘ 150MM</t>
  </si>
  <si>
    <t>150/300/500</t>
  </si>
  <si>
    <t>ochranné ostrůvky + vnitřní hrana prstence: 
12,6+25,3+13+13,5+20,8+68 - (8,83+3,18) =141,190 [A] 
poloměr 0,5: 1,04+0,98+1,03+1,45+0,94+1,01+1,4+0,98 =8,830 [B] 
poloměr 1,0: 3,18 =3,180 [C] 
Celkem: A+B+C=153,200 [D]</t>
  </si>
  <si>
    <t>Položka zahrnuje:  
dodání a pokládku kamenných obrubníků o rozměrech předepsaných zadávací dokumentací  
betonové lože i boční betonovou opěrku.</t>
  </si>
  <si>
    <t>150/150/500, vč. masivního betonového lože a opěry</t>
  </si>
  <si>
    <t>snížené obruby u přechodu a místa pro přecházení + výplň výseče: 
4+4+4+4+10 =26,000 [A]</t>
  </si>
  <si>
    <t>917425</t>
  </si>
  <si>
    <t>CHODNÍKOVÉ OBRUBY Z KAMENNÝCH OBRUBNÍKŮ ŠÍŘ 200MM</t>
  </si>
  <si>
    <t>200/300/500, OP2 otočený, zkosená čela 100/65, vč. masivního betonového lože a opěry</t>
  </si>
  <si>
    <t>obvod pojížděných ostrůvků: 46 + 63,8 -(2,0+6,26)=101,540 [A] 
ohraničení prstence a výseče: 82 + 15 =97,000 [B] 
poloměr 0,5: 1,0 + 1,0 =2,000 [C] 
poloměr 1,0: 1,56+1,56+1,57+1,57 =6,260 [D] 
Celkem: A+B+C+D=206,800 [E]</t>
  </si>
  <si>
    <t>917426</t>
  </si>
  <si>
    <t>CHODNÍKOVÉ OBRUBY Z KAMENNÝCH OBRUBNÍKŮ ŠÍŘ 250MM</t>
  </si>
  <si>
    <t>250/200/500 - OP3, vč. masivního betonového lože a opěry</t>
  </si>
  <si>
    <t>ohraničení obvodu OK: 
20+4+27,3+4+9+6+4+45,4+67,5+43,4+4+18,9 =253,500 [A]</t>
  </si>
  <si>
    <t>91797</t>
  </si>
  <si>
    <t>ZPOMALOVACÍ PRAHY Z PLASTŮ</t>
  </si>
  <si>
    <t>vč. krajních dílů</t>
  </si>
  <si>
    <t>ve VDZ V13: 1 + 1,5 + 2,0 =4,500 [A]</t>
  </si>
  <si>
    <t>Položka zahrnuje:  
dodávku a pokládku prahů z plastu o rozměrech předepsaných zadávací dokumentací  
podkladní vrstvu předepsanou zadávací dokumentací</t>
  </si>
  <si>
    <t>919113</t>
  </si>
  <si>
    <t>ŘEZÁNÍ ASFALTOVÉHO KRYTU VOZOVEK TL DO 150MM</t>
  </si>
  <si>
    <t>pro směrové ostrůvky sil. I/33: 86,5 + 64,0 =150,500 [A] 
ochranný ostrůvek směr nákup. centrum: 31,0 =31,000 [B] 
provizorní napojení - chodník: 2+2 =4,000 [C] 
Celkem: A+B+C=185,500 [D]</t>
  </si>
  <si>
    <t>položka zahrnuje řezání vozovkové vrstvy v předepsané tloušťce, včetně spotřeby vody</t>
  </si>
  <si>
    <t>931324</t>
  </si>
  <si>
    <t>TĚSNĚNÍ DILATAČ SPAR ASF ZÁLIVKOU MODIFIK PRŮŘ DO 400MM2</t>
  </si>
  <si>
    <t>viz pol.č. 113763: 15 + 12,8+15+12 =54,800 [A] 
                             82 =82,000 [B] 
Celkem: A+B=136,800 [C]</t>
  </si>
  <si>
    <t>položka zahrnuje dodávku a osazení předepsaného materiálu, očištění ploch spáry před úpravou, očištění okolí spáry po úpravě  
nezahrnuje těsnící profil</t>
  </si>
  <si>
    <t>96718</t>
  </si>
  <si>
    <t>VYBOURÁNÍ ČÁSTÍ KONSTRUKCÍ KOVOVÝCH</t>
  </si>
  <si>
    <t>odstranění mříží UV, 3 ks,</t>
  </si>
  <si>
    <t>SO 108</t>
  </si>
  <si>
    <t>Chodníky</t>
  </si>
  <si>
    <t>SO 108.1</t>
  </si>
  <si>
    <t>Chodníky v KÚ Běloves</t>
  </si>
  <si>
    <t>viz pol.č. 11343: 9,42 * 2,2 =20,724 [A]</t>
  </si>
  <si>
    <t>viz pol.č. 11351: (98,2 * 0,25 * 0,05) * 2,4 =2,946 [A] 
viz pol.č. 11352: (4 * 0,15 * 0,25) * 2,4 =0,360 [B] 
Celkem: A+B=3,306 [C]</t>
  </si>
  <si>
    <t>11318</t>
  </si>
  <si>
    <t>ODSTRANĚNÍ KRYTU CHODNÍKŮ Z DLAŽDIC</t>
  </si>
  <si>
    <t>vč očištění, odvozu a uložení na skládku TS</t>
  </si>
  <si>
    <t>chodník směr Velké Poříčí: 
(150 - 139) * 0,06 =0,660 [A]</t>
  </si>
  <si>
    <t>ODSTRAN KRYTU VOZ A CHOD S ASFALT POJIVEM VČET PODKLADU</t>
  </si>
  <si>
    <t>prodloužení chodníků k "Albertu": 
(23,6 + 23,5) * 0,2 =9,420 [A]</t>
  </si>
  <si>
    <t>76 + 11,6 + 10,6 =98,200 [A]</t>
  </si>
  <si>
    <t>v místě napojení chodníku na přechod: 4 =4,000 [A]</t>
  </si>
  <si>
    <t>134 + 8 + 30 + 29 + 5 =206,000 [A]</t>
  </si>
  <si>
    <t>ŠDb, tl. 150 mm, fr. 0/63</t>
  </si>
  <si>
    <t>134 + 30 + 29 + 8 =201,000 [A]</t>
  </si>
  <si>
    <t>doplnění chodníků směr "albert": 29 + 30 =59,000 [A] 
doplnění chodníku - přechod: 8 =8,000 [B] 
- varovné a signální pásy:  - 13,0 =-13,000 [C] 
Celkem: A+B+C=54,000 [D]</t>
  </si>
  <si>
    <t>varovné a signální pásy:</t>
  </si>
  <si>
    <t>(4,5*0,4) + (1,3*0,8) + (4,0*0,4) + (3,9*0,8) + (4,5*0,4) + (1,05*0,8) + (4,5*0,4) + (1,3*0,8) =13,040 [A]</t>
  </si>
  <si>
    <t>587206</t>
  </si>
  <si>
    <t>PŘEDLÁŽDĚNÍ KRYTU Z BETONOVÝCH DLAŽDIC SE ZÁMKEM</t>
  </si>
  <si>
    <t>bez reliéfní úpravy</t>
  </si>
  <si>
    <t>chodník směr Velké Poříčí: 134 =134,000 [A] 
chodník směr hranice: 15 =15,000 [B] 
Celkem: A+B=149,000 [C]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</si>
  <si>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</si>
  <si>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s reliéfní úpravou, st. chodecký přechod</t>
  </si>
  <si>
    <t>chodník směr hranice: (4,0 * 0,4) + (1,6 * 0,8) =2,880 [A]</t>
  </si>
  <si>
    <t>74 + 5+ 22 +18 =119,000 [A]</t>
  </si>
  <si>
    <t>91781</t>
  </si>
  <si>
    <t>VÝŠKOVÁ ÚPRAVA OBRUBNÍKŮ BETONOVÝCH</t>
  </si>
  <si>
    <t>stávající přechod pro chodce: 6 =6,000 [A]</t>
  </si>
  <si>
    <t>Položka výšková úprava obrub zahrnuje jejich vytrhání, očištění, manipulaci, nové betonové lože a osazení. Případné nutné doplnění novými obrubami se uvede v položkách 9172 až 9177.</t>
  </si>
  <si>
    <t>SO 108.2</t>
  </si>
  <si>
    <t>Chodníky v KÚ Velké Poříčí</t>
  </si>
  <si>
    <t>viz pol.č. 11343: 12,25 * 2,2 =26,950 [A]</t>
  </si>
  <si>
    <t>viz pol.č. 11315: 2,4 * 2,4 =5,760 [A] 
viz pol.č. 11351: (126 * 0,25 * 0,05) * 2,4 =3,780 [B] 
viz pol.č. 96615: 1,46 * 2,4 =3,504 [C] 
Celkem: A+B+C=13,044 [D]</t>
  </si>
  <si>
    <t>11315</t>
  </si>
  <si>
    <t>ODSTRANĚNÍ KRYTU ZPEVNĚNÝCH PLOCH Z BETONU</t>
  </si>
  <si>
    <t>vjezd č.p. 403:16 * 0,15 =2,400 [A]</t>
  </si>
  <si>
    <t>ODSTRANĚNÍ KRYTU ZPEVNĚNÝCH PLOCH Z DLAŽDIC</t>
  </si>
  <si>
    <t>vč. odvozu a uložení na skládku obce (majitele pozemku)</t>
  </si>
  <si>
    <t>chodník podél III/3032 (bet. dlaždice 0,3/0,3): 90,0 * 0,05 =4,500 [A] 
vjezd k č.p. 429 (zámková dlažba): 65 * 0,08 =5,200 [B] 
Celkem: A+B=9,700 [C]</t>
  </si>
  <si>
    <t>vč. odvozu a uložení na skládku dočasnou</t>
  </si>
  <si>
    <t>viz pol.č. 11318: 
90 * 0,15 =13,500 [A] 
65 * 0,20 =13,000 [B] 
Celkem: A+B=26,500 [C]</t>
  </si>
  <si>
    <t>chodník podél MK: 49 * 0,25 =12,250 [A]</t>
  </si>
  <si>
    <t>podél MK a III/3032: 90 =90,000 [A] 
podél vjezdu k č.p. 429: 36 =36,000 [B] 
Celkem: A+B=126,000 [C]</t>
  </si>
  <si>
    <t>vjezd č.p. 429: 100 * 0,5 =50,000 [A] 
vjezd č.p. 403: 30 * 0,3 =9,000 [B] 
vjezd č.p. 402: 25 * 0,3 =7,500 [C] 
Celkem: A+B+C=66,500 [D]</t>
  </si>
  <si>
    <t>chodník podél III/3032: 97 =97,000 [A] 
chodník podél MK: 160 =160,000 [B] 
vjezdy: 100 + 30 + 6 + 25 =161,000 [C] 
Celkem: A+B+C=418,000 [D]</t>
  </si>
  <si>
    <t>ŠDb, tl.150 mm, fr. 0/63</t>
  </si>
  <si>
    <t>chodník podél III/3032: 97 * 0,15 =14,550 [A] 
chodník podél MK: 160 * 0,15 =24,000 [B] 
vjezdy: (90 * 0,2) + (30 * 0,25) + (5 * 0,15) + (25 * 0,25) =32,500 [C] 
Celkem: A+B+C=71,050 [D]</t>
  </si>
  <si>
    <t>vjezd č.p. 429: 90 =90,000 [A]</t>
  </si>
  <si>
    <t>ACP16+, 50/70</t>
  </si>
  <si>
    <t>chodník podél III/3032: 97 =97,000 [A] 
chodník podél MK: 160 =160,000 [B] 
vchod: 5,5 =5,500 [C] 
- varovné a signální pásy: - (8+6,75) =-14,750 [D] 
Celkem: A+B+C+D=247,750 [E]</t>
  </si>
  <si>
    <t>vjezdy: 30 + 25 =55,000 [A]</t>
  </si>
  <si>
    <t>varovné a signální pásy: (2,5*0,4) + (2,5*0,4) + (4,0*0,4) + (1,15 + 0,8) + (1,5*0,8) =6,750 [A]</t>
  </si>
  <si>
    <t>582624</t>
  </si>
  <si>
    <t>KRYTY Z BETON DLAŽDIC SE ZÁMKEM BAREV TL 60MM DO LOŽE Z MC</t>
  </si>
  <si>
    <t>varovný pás - zastávka VHD: 20 * 0,4 =8,000 [A]</t>
  </si>
  <si>
    <t>587202</t>
  </si>
  <si>
    <t>PŘEDLÁŽDĚNÍ KRYTU Z DROBNÝCH KOSTEK</t>
  </si>
  <si>
    <t>předláždění vjezdu č.p.517: 6 =6,000 [A]</t>
  </si>
  <si>
    <t>předlážděmí plochy u č.p. 400: 18 =18,000 [A]</t>
  </si>
  <si>
    <t>podél chodníku u MK: 85 =85,000 [A]</t>
  </si>
  <si>
    <t>914111</t>
  </si>
  <si>
    <t>DOPRAVNÍ ZNAČKY ZÁKLADNÍ VELIKOSTI OCELOVÉ NEREFLEXNÍ - DOD A MONTÁŽ</t>
  </si>
  <si>
    <t>označník zastávky VHD: 1=1,000 [A]</t>
  </si>
  <si>
    <t>vchod: 7 =7,000 [A] 
chodník podél MK: 89 =89,000 [B] 
chodník podél III/3032: 40 =40,000 [C] 
Celkem: A+B+C=136,000 [D]</t>
  </si>
  <si>
    <t>917223</t>
  </si>
  <si>
    <t>SILNIČNÍ A CHODNÍKOVÉ OBRUBY Z BETONOVÝCH OBRUBNÍKŮ ŠÍŘ 100MM</t>
  </si>
  <si>
    <t>vjezd č.p. 403: 22 =22,000 [A] 
vjezd č.p. 402: 15 =15,000 [B] 
Celkem: A+B=37,000 [C]</t>
  </si>
  <si>
    <t>vjezd u č.p. 429: 33 =33,000 [A]</t>
  </si>
  <si>
    <t>vjezd u č.p. 403: 4,0 * 0,3 * 0,8 =0,960 [A] 
schody u č.p. 403: 0,5 =0,500 [B] 
Celkem: A+B=1,460 [C]</t>
  </si>
  <si>
    <t>SO 110</t>
  </si>
  <si>
    <t>Provizorní komunikace</t>
  </si>
  <si>
    <t>SO 110.1</t>
  </si>
  <si>
    <t>Provizorní komunikace km 0,072 - 0,305</t>
  </si>
  <si>
    <t>ŠP, vč. odvozu a uložení na skládku dočasnoui</t>
  </si>
  <si>
    <t>provizorní komunikace: 238 * 3,2 * 0,1 =76,160 [A] 
výhybny: 10 * 3,1 * 0,1 *2 =6,200 [B] 
Celkem: A+B=82,360 [C]</t>
  </si>
  <si>
    <t>ŠD, vč. odvozu a uložení na skládku dočasnou pro SO 110.2</t>
  </si>
  <si>
    <t>provizorní komunikace: 238 * 3,2 * 0,16 =121,856 [A] 
výhybny: (10,5+10,5) * 3,2 * 0,16 =10,752 [B] 
Celkem: A+B=132,608 [C]</t>
  </si>
  <si>
    <t>vč. odvozu a uložení na skládku zhotovitele, přebytek panelů z SO 110.1 vůči SO 110.2</t>
  </si>
  <si>
    <t>viz pol. č. 58301 SO 110.1: 774 * 0,15 =116,100 [A]  
viz pol. č. 58301 SO 110.2: - 507 * 0,15 =-76,050 [B] 
Celkem: A+B=40,050 [C]</t>
  </si>
  <si>
    <t>vč. odvozu a uložení na skládku dočasnou pro SO 110.2</t>
  </si>
  <si>
    <t>viz pol. č. 58301 SO 110,2: 507 * 0,15 =76,050 [A]</t>
  </si>
  <si>
    <t>viz pol.č.17310: 59,5 =59,500 [A] 
viz pol.č. 171101: 6,25 =16,250 [B] 
Celkem: A+B=75,750 [C]</t>
  </si>
  <si>
    <t>výšková úprava v ZÚ na délku 5 m: (2,5 * 5) /2 =6,250 [A]</t>
  </si>
  <si>
    <t>viz pol.č. 171101: 6,25 =6,250 [B] 
viz pol.č. 17311: 59,5 =59,500 [C]</t>
  </si>
  <si>
    <t>238 * 0,125 * 2 =59,500 [A]</t>
  </si>
  <si>
    <t>17311</t>
  </si>
  <si>
    <t>ZEMNÍ KRAJNICE A DOSYPÁVKY - ODSTRANĚNÍ</t>
  </si>
  <si>
    <t>vč. odvozu na skládku dočasnou pro SO 110.2</t>
  </si>
  <si>
    <t>viz pol. č. 17310: 59,5 =59,500 [A]</t>
  </si>
  <si>
    <t>(238 * 4) + (10,5 * 3,5 * 2) =1 025,500 [A]</t>
  </si>
  <si>
    <t>ŠDb, fr. 0/63  
průměrná tl. 160 mm</t>
  </si>
  <si>
    <t>vyrovnávací vrstva ze štěrkodtri 
provizorní komunikace: 238 * 3,2 =761,600 [A] 
výhybny: (10,5 + 10,5) * 3,2 =67,200 [B] 
Celkem: A+B=828,800 [C]</t>
  </si>
  <si>
    <t>vč. lože ŠP tl.100 mm</t>
  </si>
  <si>
    <t>provizorní vozovka: 238 * 3,0 =714,000 [A] 
výhybny: 10 * 3,0 * 2 =60,000 [B] 
Celkem: A+B=774,000 [C]</t>
  </si>
  <si>
    <t>SO 110.2</t>
  </si>
  <si>
    <t>Provizorní komunikace km 0,264 - 0,428</t>
  </si>
  <si>
    <t>ŠP, vč odvozu a uložení na skládku dočasnou</t>
  </si>
  <si>
    <t>provizorní komunikace: 159 * 3,2 * 0,1 =50,880 [A] 
výhybna: 10 * 3,1 *0,1 =3,100 [B] 
Celkem: A+B=53,980 [C]</t>
  </si>
  <si>
    <t>ŠD, vč odvozu a uložení na skládku dočasnou</t>
  </si>
  <si>
    <t>provizorní komunikace: 159 * 4,0 * 0,15 =95,400 [A] 
výhybna: 10 * 3,5 * 0,15 =5,250 [B] 
Celkem: A+B=100,650 [C]</t>
  </si>
  <si>
    <t>provizorní komunikace: 159 * 3,0 * 0,15 =71,550 [A] 
výhybna: 10 * 3,0 * 0,15 =4,500 [B] 
Celkem: A+B=76,050 [C]</t>
  </si>
  <si>
    <t>provizorní komunikace: 159 * 4,0 * 0,25 =159,000 [A] 
výhybna: 10 * 3,5 * 0,25 =8,750 [B] 
Celkem: A+B=167,750 [C]</t>
  </si>
  <si>
    <t>viz pol.č. 12110: 167,75 =167,750 [A] 
viz pol.č. 17310: 39,75 =39,750 [B] 
Celkem: A+B=207,500 [C]</t>
  </si>
  <si>
    <t>viz pol. č. 12110: 167,75 =167,750 [A] 
viz pol.č. 17311N: 39,75 =39,750 [B] 
Celkem: A+B=207,500 [C]</t>
  </si>
  <si>
    <t>159 * 0,125 * 2 =39,750 [A]</t>
  </si>
  <si>
    <t>viz pol.č. 17310: 39,75 =39,750 [A]</t>
  </si>
  <si>
    <t>provizorní komunikace: 159 * 4,0 =636,000 [A] 
výhybna: 10 * 3,5 =35,000 [B] 
Celkem: A+B=671,000 [C]</t>
  </si>
  <si>
    <t>viz pol. č. 12110: 167,750 =167,750 [A]</t>
  </si>
  <si>
    <t>(159 * 4,0) + (10 * 3,5) =671,000 [A]</t>
  </si>
  <si>
    <t>viz pol.č. 18241: 671 =671,000 [A]</t>
  </si>
  <si>
    <t>vč. získání materiálu ze skládky dočasné (SO 110.1)</t>
  </si>
  <si>
    <t>provizorní komunikace: 159 * 4,0 =636,000 [A] 
výhybny: 10 * 3,5 =35,000 [B] 
Celkem: A+B=671,000 [C]</t>
  </si>
  <si>
    <t>vč. získání ze skládky dočasné (SO 110.1), vč. ŠP lože tl. 100 mm</t>
  </si>
  <si>
    <t>provizorní vozovka: 159 * 3,0 =477,000 [A] 
výhybna: 10 * 3,0 =30,000 [B] 
Celkem: A+B=507,000 [C]</t>
  </si>
  <si>
    <t>SO 110.3</t>
  </si>
  <si>
    <t>Provizorní komunikace km 2,017 - 2,185</t>
  </si>
  <si>
    <t>ŠP, vč. odvozu a uložení na skládku dočasnou</t>
  </si>
  <si>
    <t>vozovka: (95 + 63) * 3,2 * 0,1 =50,560 [A]  
výhybny: 15 * 3,1 * 2 * 0,1=9,300 [B] 
Celkem: A+B=59,860 [C]</t>
  </si>
  <si>
    <t>vozovka: (95 + 63) * 4,0 * 0,15 =94,800 [A] 
výhybny 15 * 3,5 * 2 * 0,15 =15,750 [B] 
Celkem: A+B=110,550 [C]</t>
  </si>
  <si>
    <t>vč. odvozu na skládku zhotovitele</t>
  </si>
  <si>
    <t>vozovka: (95 + 63) * 3,0 * 0,15 =71,100 [A] 
výhybny: (15 * 3,0 * 2) * 0,15 =13,500 [B] 
Celkem: A+B=84,600 [C]</t>
  </si>
  <si>
    <t>vč odvozu a uložení na skládku dočasnou</t>
  </si>
  <si>
    <t>vozovka: (95 + 63) * 4,0 * 0,25 =158,000 [A] 
výhybny: (15 * 3,5 * 2) * 0,25 =26,250 [B] 
Celkem: A+B=184,250 [C]</t>
  </si>
  <si>
    <t>viz pol.č. 12110: 184,25 =184,250 [A] 
viz pol.č. 171101: 115,2 =115,200 [B] 
viz  pol.č. 17310: 39,5 =39,500 [C] 
Celkem: A+B+C=338,950 [D]</t>
  </si>
  <si>
    <t>nájezdy na mostní provizorium: ((4+8,8)/2 * 1.2) * 15  =115,200 [A]</t>
  </si>
  <si>
    <t>viz pol.č. 12110: 184,25 =184,250 [A] 
viz pol.č. 17311N: 39,5 =39,500 [B] 
Celkem: A+B=223,750 [C]</t>
  </si>
  <si>
    <t>vozovka + výhybny: (95 + 63) * 2 * 0,125 =39,500 [A]</t>
  </si>
  <si>
    <t>viz pol.č. 17310: 39,50 =39,500 [A]</t>
  </si>
  <si>
    <t>vozovka: (95 + 63) * 4 =632,000 [A] 
výhybny: 15 * 3,5 * 2 =105,000 [B] 
Celkem: A+B=737,000 [C]</t>
  </si>
  <si>
    <t>viz pol. č. 12110: 184,25 =184,250 [A]</t>
  </si>
  <si>
    <t>v prostoru mokřadů: 220 =220,000 [A]</t>
  </si>
  <si>
    <t>v prostoru mokřadů:220 =220,000 [A]</t>
  </si>
  <si>
    <t>v prostoru mokřadu: 220 =220,000 [A]</t>
  </si>
  <si>
    <t>ŠDb, fr. 0/63</t>
  </si>
  <si>
    <t>vč. lože z ŠP tl. 100 mm</t>
  </si>
  <si>
    <t>vozovka: (96 + 63) * 3 =477,000 [A] 
výhybny: 15 *3 * 2 =90,000 [B] 
Celkem: A+B=567,000 [C]</t>
  </si>
  <si>
    <t>SO 201</t>
  </si>
  <si>
    <t>Most přes Metuji km 0,874</t>
  </si>
  <si>
    <t>POPLATKY ZA LIKVIDACI ODPADŮ NEKONTAMINOVANÝCH - 17 05 04  VYTĚŽENÉ ZEMINY A HORNINY -  II. TŘÍDA TĚŽITELNOSTI</t>
  </si>
  <si>
    <t>nevhodná zemina a kamenivo z výkopů</t>
  </si>
  <si>
    <t>- dle pol. 12273 - ODKOPÁVKY A PROKOPÁVKY OBECNÉ TŘ. I: 334,9425=334,943 [A] 
 - dle pol. 12483 - VYKOPÁVKY PRO KORYTA VODOTEČÍ TŘ. II: 421,6=421,600 [B] 
 - dle pol. 264841 - VRTY PRO PILOTY TŘ III A IV D DO 1000MM: 402 * 0,45 * 0,45 * 3,14 =255,612 [H] 
 - dle pol. 13183 - HLOUBENÍ JAM ZAPAŽ I NEPAŽ TŘ II: 370,705=370,705 [D] 
 - dle pol. 17411 - ZÁSYP JAM A RÝH ZEMINOU SE ZHUTNĚNÍM: -148,05=- 148,050 [E] 
 - dle pol. 17750 - ZEMNÍ HRÁZKY ZE ZEMIN NEPROPUSTNÝCH: 120,0=120,000 [F] 
Celkem: 1354,939 m3 * 1,7 =2 303,396 [G] t</t>
  </si>
  <si>
    <t>02750</t>
  </si>
  <si>
    <t>POMOC PRÁCE ZŘÍZ NEBO ZAJIŠŤ LEŠENÍ</t>
  </si>
  <si>
    <t>ochranné zábradlí po dobu od začátku bednění NK po instalaci definitivního záchytného systému</t>
  </si>
  <si>
    <t>2*84,2=168,400 [A]</t>
  </si>
  <si>
    <t>11511</t>
  </si>
  <si>
    <t>ČERPÁNÍ VODY DO 500 L/MIN</t>
  </si>
  <si>
    <t>se souhlasem investora</t>
  </si>
  <si>
    <t>12 * 7 * 4 =336,000 [A]</t>
  </si>
  <si>
    <t>Položka čerpání vody na povrchu zahrnuje i potrubí, pohotovost záložní čerpací soupravy a zřízení čerpací jímky. Součástí položky je také následná demontáž a likvidace těchto zařízení</t>
  </si>
  <si>
    <t>12273</t>
  </si>
  <si>
    <t>ODKOPÁVKY A PROKOPÁVKY OBECNÉ TŘ. I</t>
  </si>
  <si>
    <t>odkop stávajícího terénu pod mostem (pro nové zpevnění), odkop piotážních plošin</t>
  </si>
  <si>
    <t>- pole 1: 14,1*4,2=59,220 [A] 
 - rýha pro patku za P2: 0,3*0,5*17,95=2,693 [B] 
 - pole 3: 14,1*10,3=145,230 [C] 
 - pilotážní plošiny, dle pol. 17180: 127,8=127,800 [D] 
Celkem: A+B+C+D=334,943 [E]</t>
  </si>
  <si>
    <t>12483</t>
  </si>
  <si>
    <t>VYKOPÁVKY PRO KORYTA VODOTEČÍ TŘ. II</t>
  </si>
  <si>
    <t>- odkop pro zpevnění koryta</t>
  </si>
  <si>
    <t>- levý břeh: 31*6,5=201,500 [A] 
 - pravý břeh: 31*7,1=220,100 [B] 
Celkem: A+B=421,600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</si>
  <si>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</si>
  <si>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-  (dle pol. 17411 - ZÁSYP JAM A RÝH ZEMINOU SE ZHUTNĚNÍM): 148,05=148,050 [A] 
viz pol.č. 17180a:127,8 =127,800 [B] 
viz pol.č. 17180: 424,840 =424,840 [C] 
viz pol.č. 18220: 23,63 =23,630 [D] 
Celkem: A+B+C+D=724,320 [E]</t>
  </si>
  <si>
    <t>13183</t>
  </si>
  <si>
    <t>HLOUBENÍ JAM ZAPAŽ I NEPAŽ TŘ II</t>
  </si>
  <si>
    <t>"výkopy pro spodní stavbu,  
vč. odvozu na deponii (mezideponii), vč. čerpání vody"</t>
  </si>
  <si>
    <t>- OP1: 15,35*5,4=82,890 [A] 
 - P2: 7,45*13,5=100,575 [B] 
 - P3: 7,55*14,4=108,720 [C] 
 - OP4: 15,1*5,2=78,520 [D] 
Celkem: A+B+C+D=370,705 [E]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</si>
  <si>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</si>
  <si>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uložení sypaniny na skládku, deponii (mezideponii)</t>
  </si>
  <si>
    <t>- odkop pod mostem, dle pol. 12273 - ODKOPÁVKY A PROKOPÁVKY OBECNÉ TŘ. I: 334,9425=334,943 [A] 
 - výkop v korytě, dle pol. 12483 - VYKOPÁVKY PRO KORYTA VODOTEČÍ TŘ. II: 421,6=421,600 [B] 
 - vrty pro piloty, dle pol. 264841 - VRTY PRO PILOTY TŘ III A IV D DO 1000MM: 402 * 0,45*0,45*3,14=255,612 [C] 
 - výkopy pro spodní stavbu, dle pol. 13183 - HLOUBENÍ JAM ZAPAŽ I NEPAŽ TŘ II: 370,705=370,705 [D] 
 - zemní hrázky, dle pol. 17750 - ZEMNÍ HRÁZKY ZE ZEMIN NEPROPUSTNÝCH: 120=120,000 [E] 
Celkem: A+B+C+D+E=1 502,860 [F]</t>
  </si>
  <si>
    <t>a</t>
  </si>
  <si>
    <t>zřízení pilotážních plošin z recyklátu, vč. zhutnění</t>
  </si>
  <si>
    <t>- OP1: 7*0,3*19=39,900 [A] 
 - P2: 8*0,3*10=24,000 [B] 
 - P3: 8*0,3*10=24,000 [C] 
 - OP4: 7*0,3*19=39,900 [D] 
Celkem: A+B+C+D=127,800 [E]</t>
  </si>
  <si>
    <t>b</t>
  </si>
  <si>
    <t>Obsyp opěr - svahové kužely, vč. zhutnění na požadovanou hodnotu</t>
  </si>
  <si>
    <t>- OP1, pravý kužel: 0,3333*1*4,05*55,6=75,052 [A] 
 - OP1, levý kužel: 0,3333*1*4,5*99,3=148,935 [B] 
 - OP4, pravý kužel: 0,3333*1*4,5*74,7=112,039 [C] 
 - OP4, levý kužel: 0,3333*1*4,9*54,4=88,844 [D] 
Celkem: A+B+C+D=424,870 [E]</t>
  </si>
  <si>
    <t>zásypy z vykopané zeminy vhodné, vč. zhutnění na požadovanou hodnotu,</t>
  </si>
  <si>
    <t>- zásyp příkopu v poli 1: 14,1*10,5=148,050 [A]</t>
  </si>
  <si>
    <t>Zásypy v přechodové oblasti, vč. zhutnění na požadovanou hodnotu</t>
  </si>
  <si>
    <t>- OP1, zásyp za opěrou, pod těsnící vrstvou: 11,5*3,2=36,800 [A] 
 - OP1, zásyp za opěrou, nad těsnící vrstvou: 11,5*7,2=82,800 [B] 
 - OP4, zásyp za opěrou, pod těsnící vrstvou: 11,5*3,1=35,650 [C] 
 - OP4, zásyp za opěrou, nad těsnící vrstvou: 11,5*9,4=108,100 [D] 
Celkem: A+B+C+D=263,350 [E]</t>
  </si>
  <si>
    <t>zásypy základů podpěr, vč. zhutnění na požadovanou hodnotu</t>
  </si>
  <si>
    <t>- P2, zásyp základu: 23,9*2,9=69,310 [A] 
 - P3, zásyp základu: 23,9*2,6=62,140 [B] 
Celkem: A+B=131,450 [C]</t>
  </si>
  <si>
    <t>17750</t>
  </si>
  <si>
    <t>ZEMNÍ HRÁZKY ZE ZEMIN NEPROPUSTNÝCH</t>
  </si>
  <si>
    <t>"hrázky pro provedení opevnění koryta, vč. odstranění a odvezení  
na skládku"</t>
  </si>
  <si>
    <t>- hrázky: 2*1*1,5*40=120,000 [A]</t>
  </si>
  <si>
    <t>"ohumusování svahových kuželů v tl. 150 mm, včetně dovozu z mezideponie,   
čerpáno z objektu SO 101</t>
  </si>
  <si>
    <t>- svahový kužel vpravo, OP1: 3,1415*0,25*6,2*7,15=34,816 [A] 
 - svahový kužel vlevo, OP1: 3,1415*0,25*7,3*8,8=50,452 [B] 
 - svahový kužel vpravo, OP4: 3,1415*0,25*5,9*7,1=32,899 [C] 
 - svahový kužel vlevo, OP4: 3,1415*0,25*6,6*7,6=39,394 [D] 
Celkem plocha: A+B+C+D=157,561 [E] 
Celkem objem: E*0,15=23,634 [F]</t>
  </si>
  <si>
    <t>založení trávníku, plocha (objem/tl.)</t>
  </si>
  <si>
    <t>- dle pol.18220: 157,561=157,561 [A]</t>
  </si>
  <si>
    <t>2x ošetřování</t>
  </si>
  <si>
    <t>- dle pol.18242: 2*157,561=315,122 [A]</t>
  </si>
  <si>
    <t>21203</t>
  </si>
  <si>
    <t>TRATIVODY KOMPLET Z TRUB NEKOV DN DO 150MM</t>
  </si>
  <si>
    <t>rubová drenáž DN 150 mm, vč. ochrany geotextílií</t>
  </si>
  <si>
    <t>- OP1: 19,5=19,500 [A] 
 - OP4: 18=18,000 [B] 
Celkem: A+B=37,500 [C]</t>
  </si>
  <si>
    <t>21331</t>
  </si>
  <si>
    <t>DRENÁŽNÍ VRSTVY Z BETONU MEZEROVITÉHO (DRENÁŽNÍHO)</t>
  </si>
  <si>
    <t>obsyp rubové drenáže mezerovitým betonem</t>
  </si>
  <si>
    <t>OP1: 0,15 * 11,50 =1,725 [A] 
OP4: 0,15 * 11,50 =1,725 [B] 
Celkem: A+B=3,450 [C]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</si>
  <si>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</si>
  <si>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</si>
  <si>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</si>
  <si>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"drenážní vrstva z polymerbetonu na NK, při pravé římse po délce mostu,   
žebra v místě odvodnění izolace a odvodňovačů, vč. příčného žebra před OP1 (možno nahradit hliníkovým drenážním profilem)"</t>
  </si>
  <si>
    <t>- drenážní polymerbeton: 1*1*0,15*0,045*84,18=0,568 [A] 
 - žebra v místě odvodňovačů: 1*4*0,7*0,06*0,7=0,118 [B] 
 - žebra v místě odvodnění izolace: 1*17*0,5*0,06*0,5=0,255 [C] 
 - příčné žebro před MZ OP1: 0,15*0,045*15,55=0,105 [D] 
Celkem: A+B+C+D=1,046 [E]</t>
  </si>
  <si>
    <t>224325</t>
  </si>
  <si>
    <t>PILOTY ZE ŽELEZOBETONU C30/37</t>
  </si>
  <si>
    <t>železobetonové piloty prům.900 mm z betonu C30/37, SVP viz Technické specifikace,  
včetně zk. Integrity PIT + CHA v rozsahu dle požadavků TKP</t>
  </si>
  <si>
    <t>- OP1: 3,1415*0,25*12*10,0*0,81=76,338 [A] 
 - P2: 3,1415*0,25*6*13,5*0,81=51,528 [B] 
 - P3: 3,1415*0,25*6*13,5*0,81=51,528 [C] 
 - OP4: 3,1415*0,25*12*10,0*0,81=76,338 [D] 
Celkem: A+B+C+D=255,732 [E]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</si>
  <si>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betonu, včetně odbedňovacích a odskružovacích prostředků  
- podpěrné  konstr. (skruže) a lešení všech druhů pro bednění, uložení čerstvého betonu, výztuže a doplňkových konstr., vč. požadovaných otvorů, ochranných a bezpečnostních opatření a základů těchto konstrukcí a lešení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upevnění kotevních prvků a doplňkových konstrukcí  
- nátěry zabraňující soudržnost betonu a bednění  
- výplň, těsnění  a tmelení spar a spojů  
- opatření  povrchů  betonu  izolací  proti zemní vlhkosti v částech, kde přijdou do styku se zeminou nebo kamenivem  
- případné zřízení spojovací vrstvy u základů  
- úpravy pro osazení zařízení ochrany konstrukce proti vlivu bludných proudů  
- objem betonu pro přebetonování a nadbetonování, který se nepřičítá ke stanovenému objemu výplně piloty  
- ukončení piloty pod ústím vrtu a vyplnění zbývající části sypaninou nebo kamenivem  
- odbourání a odstranění znehodnocené části výplně a úprava hlavy piloty před výstavbou další konstrukční části  
- zřízení výplně piloty pod hladinou vody  
- veškerý materiál, výrobky a polotovary, včetně mimostaveništní a vnitrostaveništní dopravy  
- nezahrnuje dodání a osazení výztuže, nezahrnuje vrty</t>
  </si>
  <si>
    <t>224365</t>
  </si>
  <si>
    <t>VÝZTUŽ PILOT Z OCELI 10505, B500B</t>
  </si>
  <si>
    <t>parametrická spotřeba - odhad 100 kg/m3</t>
  </si>
  <si>
    <t>lipoty: 0,1*255,734=25,573 [A]</t>
  </si>
  <si>
    <t>položka zahrnuje:  
- veškerý materiál, výrobky a polotovary, včetně mimostaveništní a vnitrostaveništní dopravy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úpravy výztuže pro zřízení kotevních prvků, závěsných ok a doplňkových konstrukcí  
- veškerá opatření pro zajištění soudržnosti výztuže a betonu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  
- separaci výztuže  
- osazení měřících zařízení a úpravy pro ně  
- osazení měřících skříní nebo míst pro měření bludných proudů</t>
  </si>
  <si>
    <t>23217</t>
  </si>
  <si>
    <t>ŠTĚTOVÉ STĚNY BERANĚNÉ Z KOVOVÝCH DÍLCŮ DOČASNÉ (HMOTNOST)</t>
  </si>
  <si>
    <t>"pažící štětová stěna v. 10 m kolem koryta pro výkopy podpěr, vč. vytažení,  
hmotnost G=155.5 kg/m2,"</t>
  </si>
  <si>
    <t>- P2: 8*10=80,000 [A] 
 - P3: 8*10=80,000 [B] 
Celkem plocha: A+B=160,000 [C] 
Celkem hmotnost: 0,1555*C=24,880 [D]</t>
  </si>
  <si>
    <t>- zřízení stěny  
- opotřebení štětovnic, případně jejich ošetřování, řezání, nastavování a další úpravy  
- kleštiny, převázky. a další pomocné a doplňkové konstrukce  
- nastražení a zaberanění štětovnic do jakékoliv třídy horniny  
- veškerou dopravu, nájem, provoz a přemístění beranících zařízení a dalších mechanismů  
- lešení a podpěrné konstrukce pro práci a manipulaci beranících zařízení a dalších mechanismů  
- beranící plošiny vč. zemních prací, zpevnění, odvodnění a pod.  
- při provádění z lodi náklady na prám nebo lodi  
- těsnění stěny, je-li nutné  
- kotvení stěny, je-li nutné nebo vzepření, případně rozepření  
- vodící piloty nebo stabilizační hrázky  
- zhotovení koutových štětovnic  
- dílenská dokumentace, včetně technologického předpisu spojování,  
- dodání spojovacího materiálu,  
- zřízení  montážních  a  dilatačních  spojů,  spar, včetně potřebných úprav, vložek, opracování, očištění a ošetření,  
- jakákoliv doprava a manipulace dílců  a  montážních  sestav,  včetně  dopravy konstrukce z výrobny na stavbu,  
- montážní dokumentace včetně technologického předpisu montáže,  
- výplň, těsnění a tmelení spar a spojů,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</t>
  </si>
  <si>
    <t>237171</t>
  </si>
  <si>
    <t>VYTAŽENÍ ŠTĚTOVÝCH STĚN Z KOVOVÝCH DÍLCŮ (HMOTNOST)</t>
  </si>
  <si>
    <t>Vytažení dočasných štětových stěn</t>
  </si>
  <si>
    <t>položka zahrnuje odstranění stěn včetně odvozu a uložení na skládku</t>
  </si>
  <si>
    <t>264841</t>
  </si>
  <si>
    <t>VRTY PRO PILOTY TŘ III A IV D DO 1000MM</t>
  </si>
  <si>
    <t>"vrty pro železobetonové piloty prům.900 mm,  
vykázány vrty na délku pilot,  
hluché vrtání nevykázáno (OP1: 0m, P2: 6x2.0=12m, P3: 6x2.1=12.6m, OP4: 0m; celkem 24.6m)"</t>
  </si>
  <si>
    <t>- OP1: 12*(10)=120,000 [A] 
 - P2: 6*(13,5)=81,000 [B] 
 - P3: 6*(13,5)=81,000 [C] 
 - OP4: 12*(10)=120,000 [D] 
Celkem: A+B+C+D=402,000 [E]</t>
  </si>
  <si>
    <t>272313</t>
  </si>
  <si>
    <t>ZÁKLADY Z PROSTÉHO BETONU DO C16/20</t>
  </si>
  <si>
    <t>spádový beton pod rubovou drenáží C12/15n, SVP viz Technické specifikace</t>
  </si>
  <si>
    <t>- OP1, rubová drernáž: 0,25*1,25*14,95=4,672 [A] 
 - OP4, rubová drernáž: 0,25*1,25*14,2=4,438 [B] 
Celkem: A+B=9,110 [C]</t>
  </si>
  <si>
    <t>272324</t>
  </si>
  <si>
    <t>ZÁKLADY ZE ŽELEZOBETONU DO C25/30</t>
  </si>
  <si>
    <t>železobetonové základy pod podpěrami z betonu C25/30, SVP viz Technické specifikace, včetně bednění, pracovních a dilatačních spar, vč. izolačních souvrství asfaltovými nátěry</t>
  </si>
  <si>
    <t>- P2: 4,6*1,3*4,6=27,508 [A] 
 - P3: 4,6*1,3*4,6=27,508 [B] 
Celkem: A+B=55,016 [C]</t>
  </si>
  <si>
    <t>272365</t>
  </si>
  <si>
    <t>VÝZTUŽ ZÁKLADŮ Z OCELI 10505, B500B</t>
  </si>
  <si>
    <t>parametrická spotřeba - odhad 160 kg/m3</t>
  </si>
  <si>
    <t>- objem dle pol. 272324: 0,16*55,016=8,803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</si>
  <si>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</si>
  <si>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28997</t>
  </si>
  <si>
    <t>OPLÁŠTĚNÍ (ZPEVNĚNÍ) Z GEOTEXTILIE A GEOMŘÍŽOVIN</t>
  </si>
  <si>
    <t>ochrana fólie v těsnící vrstvě, vykázána 2x plocha ((1+1)x2x300 g/m2) bez přesahů</t>
  </si>
  <si>
    <t>- OP1: 2*2*3,6*11,5=165,600 [A] 
 - OP4: 2*2*3,6*11,5=165,600 [B] 
Celkem: A+B=331,200 [C]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</si>
  <si>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</si>
  <si>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28999</t>
  </si>
  <si>
    <t>OPLÁŠTĚNÍ (ZPEVNĚNÍ) Z FÓLIE</t>
  </si>
  <si>
    <t>těsnící fólie s pevností 20 kN/m v přechod. oblasti, bez přesahů</t>
  </si>
  <si>
    <t>- OP1: 1*2*3,6*11,5=82,800 [A] 
 - OP4: 1*2*3,6*11,5=82,800 [B] 
Celkem: A+B=165,600 [C]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</si>
  <si>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</si>
  <si>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31717</t>
  </si>
  <si>
    <t>KOVOVÉ KONSTRUKCE PRO KOTVENÍ ŘÍMSY</t>
  </si>
  <si>
    <t>kotevní přípravek říms, odhad 6.5 kg/ks, á 1 m, vč. osazení a PKO</t>
  </si>
  <si>
    <t>- pravá římsa: 95*6,5=617,500 [A] 
 - levá římsa: 95*6,5=617,500 [B] 
Celkem: A+B=1 235,000 [C]</t>
  </si>
  <si>
    <t>Položka zahrnuje dodávku (výrobu) kotevního prvku předepsaného tvaru a jeho osazení do předepsané polohy včetně nezbytných prací (vrty, zálivky apod.)</t>
  </si>
  <si>
    <t>železobetonové římsy z betonu C30/37, SVP viz Technické specifikace, včetně bednění, pracovních a dilatačních spar, horní povrch opatřen striáží</t>
  </si>
  <si>
    <t>- pravá, křídlo OP1: 7,15*0,34=2,431 [A] 
 - pravá, NK: 84,65*0,34=28,781 [B] 
 - pravá, křídlo OP4: 5*0,34=1,700 [C] 
 - levá, OP1: 5,25*0,34=1,785 [D] 
 - levá. NK: 84,2*0,34=28,628 [E] 
 - levá, OP4: 7,15*0,34=2,431 [F] 
Celkem: A+B+C+D+E+F=65,756 [G]</t>
  </si>
  <si>
    <t>317365</t>
  </si>
  <si>
    <t>VÝZTUŽ ŘÍMS Z OCELI 10505, B500B</t>
  </si>
  <si>
    <t>parametrická spotřeba - odhad 150 kg/m3</t>
  </si>
  <si>
    <t>- objem dle pol. 317325: 0,15*65,756=9,863 [A]</t>
  </si>
  <si>
    <t>333325</t>
  </si>
  <si>
    <t>MOSTNÍ OPĚRY A KŘÍDLA ZE ŽELEZOVÉHO BETONU DO C30/37</t>
  </si>
  <si>
    <t>"ŽB dříky opěr, podložiskové bloky, závěrné zídky a zavěšená křídla z betonu C30/37, SVP viz Technické specifikace, včetně bednění,  
izolačních souvrství asf. nátěry, těsnění pracovních a dilatačních spar"</t>
  </si>
  <si>
    <t>- OP1, dřík, úložný práh: 2,85*3,35*15,53=148,273 [A] 
 - OP1, křídlo 1P: 0,5*17,25=8,625 [B] 
 - OP1, křídlo 1L: 0,5*8,5=4,250 [C] 
 - OP1, závěrná zídka (v části PD): 14,32*1,1=15,752 [D] 
 - OP1, závěrná zídka (mimo PD): 2*0,625*1,25=1,563 [E] 
 - OP1, podložiskové bloky (odhad): 2*0,75*0,25*0,75=0,281 [F] 
Celkem: A+B+C+D+E+F=178,744 [O] 
 - OP4, dřík, úložný práh: 2,85*3,35*14,82=141,494 [G] 
 - OP4, křídlo 4P: 0,5*8=4,000 [H] 
 - OP4, křídlo 4L: 0,5*15,8=7,900 [I] 
 - OP4, závěrná zídka (v části PD): 13,625*1,05=14,306 [J] 
 - OP4, závěrná zídka (mimo PD): 2*0,625*1,2=1,500 [K] 
 - OP4, podložiskové bloky (odhad): 2*0,75*0,25*0,75=0,281 [L] 
Celkem: G+H+I+J+K+L=169,481 [P] 
 - P2, podložiskový blok: 1,1*0,15*1,1=0,182 [M] 
 - P3, podložiskový blok: 1,1*0,15*1,1=0,182 [N] 
Celkem: M+N=0,364 [Q] 
Celkem: O+P+Q=348,589 [R]</t>
  </si>
  <si>
    <t>333365</t>
  </si>
  <si>
    <t>VÝZTUŽ MOSTNÍCH OPĚR A KŘÍDEL Z OCELI 10505, B500B</t>
  </si>
  <si>
    <t>parametrická spotřeba - odhad 140 kg/m3</t>
  </si>
  <si>
    <t>- dle pol. 333325: 0,14*348,588=48,802 [A] 
Celkem: A=48,802 [B]</t>
  </si>
  <si>
    <t>334325</t>
  </si>
  <si>
    <t>MOSTNÍ PILÍŘE A STATIVA ZE ŽELEZOVÉHO BETONU DO C30/37</t>
  </si>
  <si>
    <t>"ŽB sloupy podpěr z betonu C30/37, SVP viz Technické specifikace,   
komplet včetně bednění, těsnění pracovních a dilatačních spar"</t>
  </si>
  <si>
    <t>- P2: 3,1415*0,25*1,5*1,5*2,65=4,683 [A] 
 - P3: 3,1415*0,25*1,5*1,5*2,65=4,683 [B] 
Celkem: A+B=9,366 [C]</t>
  </si>
  <si>
    <t>334365</t>
  </si>
  <si>
    <t>VÝZTUŽ MOSTNÍCH PILÍŘŮ A STATIV Z OCELI 10505, B500B</t>
  </si>
  <si>
    <t>parametrická spotřeba - odhad 180 kg/m3</t>
  </si>
  <si>
    <t>- dle pol. 334325: 0,18*9,366=1,686 [A]</t>
  </si>
  <si>
    <t>420324</t>
  </si>
  <si>
    <t>PŘECHODOVÉ DESKY MOSTNÍCH OPĚR ZE ŽELEZOBETONU C25/30</t>
  </si>
  <si>
    <t>"ŽB přechodová deska z betonu C25/30, SVP viz Technické specifikace,   
komplet včetně bednění, těsnění pracovních a dilatačních spar"</t>
  </si>
  <si>
    <t>- OP1: 4*0,3*14,335=17,202 [A] 
 - OP4: 4*0,3*13,58=16,296 [B] 
Celkem: A+B=33,498 [C]</t>
  </si>
  <si>
    <t>420365</t>
  </si>
  <si>
    <t>VÝZTUŽ PŘECHODOVÝCH DESEK MOSTNÍCH OPĚR Z OCELI 10505, B500B</t>
  </si>
  <si>
    <t>parametrická spotřeba - odhad 200 kg/m3</t>
  </si>
  <si>
    <t>- dle pol. 420324: 0,20*33,498=6,700 [A]</t>
  </si>
  <si>
    <t>422335</t>
  </si>
  <si>
    <t>MOSTNÍ NOSNÉ TRÁM KONSTR Z PŘEDPJ BET DO C30/37</t>
  </si>
  <si>
    <t>"jednotrámová monolitická dodatečně předpjatá nosná konstrukce z betonu C30/37, SVP viz Technické specifikace,  
komplet vč.bednění, pracovních spar"</t>
  </si>
  <si>
    <t>- OP1, příčník: 1,6*18,07=28,912 [A] 
 - pole 1, konstant: 13,63*9,1=124,033 [B] 
 - pole 1.2.3, 0-1: 4*2*9,19=73,520 [C] 
 - pole 1.2.3, 1-2: 4*2*9,51=76,080 [D] 
 - pole 1.2.3, 2-3: 4*2*10,13=81,040 [E] 
 - pole 1.2.3, 3-4: 4*2*11=88,000 [F] 
 - pole 1.2.3, 4-5: 4*1,75*12,06=84,420 [G] 
 - P2: 1,5*12,64=18,960 [H] 
 - pole 2 konstant: 1,5*9,1=13,650 [I] 
 - P3: 11*10,87=119,570 [J] 
 - pole 3, konstant: 13,67*9,1=124,397 [K] 
 - OP4, příčník: 1,6*17,31=27,696 [L] 
Celkem: A+B+C+D+E+F+G+H+I+J+K+L=860,278 [M]</t>
  </si>
  <si>
    <t>422365</t>
  </si>
  <si>
    <t>VÝZTUŽ MOSTNÍ TRÁMOVÉ KONSTRUKCE Z OCELI 10505, B500B</t>
  </si>
  <si>
    <t>- dle pol. 422325: 0,16*860,278=137,644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</si>
  <si>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</si>
  <si>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422373</t>
  </si>
  <si>
    <t>VÝZTUŽ MOST NOSNÉ TRÁM KONSTR PŘEDP Z LAN PRO VNITŘ PŘEDPJ</t>
  </si>
  <si>
    <t>"kabely A, B, C z 18ti lan, a kabely D z 6ti lan Y1770S7-15.7, komplet, včetně kotev, osazení,  
(přesah uvažovaný 2 m jednostranně)"</t>
  </si>
  <si>
    <t>- A: 18*6*(2+83,525)=9 236,700 [A] 
 - B: 18*4*(2+83,59)=6 162,480 [B] 
 - C: 18*1*(2+83,41)=1 537,380 [C] 
 - D: 6*4*(2+83,4)=2 049,600 [D] 
Celkem délka: A+B+C+D=18 986,160 [E] 
Celkem hmotnost: 1,18/1000*E=22,404 [F]</t>
  </si>
  <si>
    <t>- dodání předpínací výztuže, kotev, spojek a dalšího potřebného materiálu  v požadované kvalitě pro zavedení  předpětí,  včetně  nutného  prodloužení  pro  zakotvení,  
- uložení  v požadovaném  tvaru  a prostoru,  případně protažení výztuže kabelovými kanálky včetně zřízení kabelových  podpor  v dostatečném  množství,  upevnění výztuže s požadovaným zajištěním polohy a krytí betonem,  
- osazení kotev, spojek a dalšího potřebného materiálu,  
- předepnutí výztuže  vč.  veškerého  nutného  předpínacího  zařízení,  i  po  etapách  dle  požadovaného postupu  a  její  ukotvení, vyhotovení všech požadovaných dokladů a protokolů a provedení všech požadovaných kontrol,  
- zřízení  kabelových kanálků, případně kabelových trub, vč. odvzdušňovacích a injektážních trubiček, čištění, utěsnění a injektáž kanálků nebo trub včetně dodání injektážní hmoty dle projektu a obetonování kotev,  
- ochrana výztuže do doby jejího zabetonování,  
 nebo zainjektování,  
- vodivé  propojení  výztuže, která je součástí ochrany konstrukce  proti vlivům bludných proudů, vyvedení do měřících skříní nebo míst., osazení měřících skříní nebo míst pro měření bludných proudů  
- povrchovou antikorozní úpravu výztuže,  
- separaci výztuže,</t>
  </si>
  <si>
    <t>42838</t>
  </si>
  <si>
    <t>KLOUB ZE ŽELEZOBETONU VČET VÝZTUŽE</t>
  </si>
  <si>
    <t>vrubový kloub přechodových desek</t>
  </si>
  <si>
    <t>- OP1: 14,32=14,320 [A] 
 - OP4: 13,625=13,625 [B] 
Celkem: A+B=27,945 [C]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</si>
  <si>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</si>
  <si>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42853</t>
  </si>
  <si>
    <t>MOSTNÍ LOŽISKA HRNCOVÁ PRO ZATÍŽ DO 5,0MN</t>
  </si>
  <si>
    <t>"hrncová ložiska na opěrách,  
komplet, vč.uložení na vrstvu polymerbetonu,  
OP1  levé podélně pohyblivé Rz=4430 kN; Hy=210 kN ± 45 mm  
OP1 pravé všesměrné Rz=4430 kN; ± 45 mm  
OP4  levé podélně pohyblivé Rz=4430 kN; Hy=210 kN ± 70 mm  
OP4 pravé všesměrné Rz=4430 kN; ± 70 mm"</t>
  </si>
  <si>
    <t>- OP1 (Podélně pohyblivé, Všesměrně pohyblivé): 2=2,000 [A] 
 - OP4 (Podélně pohyblivé, Všesměrně pohyblivé): 2=2,000 [B] 
Celkem: A+B=4,000 [C]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</si>
  <si>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</si>
  <si>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42854</t>
  </si>
  <si>
    <t>MOSTNÍ LOŽISKA HRNCOVÁ PRO ZATÍŽ PŘES 5,0MN</t>
  </si>
  <si>
    <t>"hrncová ložiska na podpěrách,  
komplet, vč.uložení na vrstvu polymerbetonu,  
P2  pevné Rz=14610 kN; Hx=1340 kN; Hy=320 kN +/-0 mm  
P3  podélně pohyblivé Ry=14610 kN; Hy=320 kN  ± 50 mm"</t>
  </si>
  <si>
    <t>- P2 (Pevné): 1=1,000 [A] 
 - P3 (Podélně pohyblivé): 1=1,000 [B] 
Celkem: A+B=2,000 [C]</t>
  </si>
  <si>
    <t>434125</t>
  </si>
  <si>
    <t>SCHODIŠŤOVÉ STUPNĚ, Z DÍLCŮ ŽELEZOBETON DO C30/37</t>
  </si>
  <si>
    <t>prefabrikované schodišťové stupně z betonu C30/37, SVP viz Technické specifikace, vč. výztuže, vč. dodání a osazení do def. polohy</t>
  </si>
  <si>
    <t>- OP1 vpravo: 24*0,5*0,18*0,75=1,620 [A] 
 - OP4 vlevo: 27*0,5*0,18*0,75=1,823 [B] 
Celkem: A+B=3,443 [C]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</si>
  <si>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</si>
  <si>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podkladní beton C12/15n, SVP viz Technické specifikace, pod základy, přechodovou deskou</t>
  </si>
  <si>
    <t>- OP1, základy: 3,3*0,15*16=7,920 [A] 
 - OP1, přechodová deska: 3,9*0,15*14,33=8,383 [B] 
 - P2, základy: 5*0,15*5=3,750 [C] 
 - P3, základy: 5*0,15*5=3,750 [D] 
 - OP4, základy: 3,3*0,15*15,3=7,574 [E] 
 - OP4, přechodová deska: 3,9*0,15*13,6=7,956 [F] 
Celkem: A+B+C+D+E+F=39,333 [G]</t>
  </si>
  <si>
    <t>451314</t>
  </si>
  <si>
    <t>PODKLADNÍ A VÝPLŇOVÉ VRSTVY Z PROSTÉHO BETONU C25/30</t>
  </si>
  <si>
    <t>"podkladní beton C25/30n, SVP viz Technické specifikace, pod zpevněním z lomového kamene,  
(kámen vykázán zvlášť)"</t>
  </si>
  <si>
    <t>- OP1, příkop před opěrou: 2,55*0,15*20=7,650 [A] 
 - pole 1, pod mostem: 13,5*0,15*23,35=47,284 [B] 
 - OP1, pod schodištěm: 1,2*3=3,600 [C] 
 - OP1, kolem křídla 1L: 0,8*0,15*9=1,080 [D] 
 - OP4, příkop před opěrou: 9,6*0,15*21,8=31,392 [E] 
 - pole 4, pod mostem: 13,5*0,15*18,05=36,551 [F] 
 - pole 4, pod mostem - odečtení cyklostezky: -3*0,15*14,5=-6,525 [G] 
 - OP4, pod schodištěm: 1,2*2,9=3,480 [H] 
 - OP4, kolem křídla 4P: 0,8*0,15*8,5=1,020 [I] 
Celkem: A+B+C+D+E+F+G+H+I=125,532 [J]</t>
  </si>
  <si>
    <t>"přechodové klíny u říms z betonu C25/30, SVP viz Technické specifikace, horní povrch z lomového kamene  
+lemování bet.obrubníkem vykázáno zvlášť"</t>
  </si>
  <si>
    <t>- OP1,vpravo: 1,7*0,6*2,0=2,040 [A] 
 - OP1, vlevo: 1,3*0,6*2,0=1,560 [B] 
 - OP4,vpravo: 1,7*0,6*2,0=2,040 [C] 
 - OP4, vlevo: 1,3*0,6*2,0=1,560 [D] 
Celkem: A+B+C+D=7,200 [E]</t>
  </si>
  <si>
    <t>451382</t>
  </si>
  <si>
    <t>PODKL VRSTVY ZE ŽELEZOBET DO C12/15 VČET VÝZTUŽE</t>
  </si>
  <si>
    <t>pilotážní šablony vyztužené kari sítí 100/100-8/8 1 vrstva, vč. odstranění, odvozu a likvidace</t>
  </si>
  <si>
    <t>- P2: 5*0,15*5=3,750 [A] 
 - P3: 5*0,15*5=3,750 [B] 
Celkem: A+B=7,500 [C]</t>
  </si>
  <si>
    <t>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nátěry zabraňující soudržnost betonu a bednění  
- výplň, těsnění  a tmelení spar a spojů  
- opatření  povrchů  betonu  izolací  proti zemní vlhkosti v částech, kde přijdou do styku se zeminou nebo kamenivem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úpravy výztuže pro osazení doplňkových konstrukcí  
- veškerá opatření pro zajištění soudržnosti výztuže a betonu  
- povrchovou antikorozní úpravu výztuže  
- separaci výztuže</t>
  </si>
  <si>
    <t>45857</t>
  </si>
  <si>
    <t>VÝPLŇ ZA OPĚRAMI A ZDMI Z KAMENIVA TĚŽENÉHO</t>
  </si>
  <si>
    <t>"ochranný zásyp za opěrami s drenážní funkcí, v prostoru mezi křídly,  
podkladní přechodový klín za opěrami, v prostoru mezi křídly,  
z propustného a nenamrzavého materiálu, vč. zhutnění na požadovanou hodnotu"</t>
  </si>
  <si>
    <t>- OP1, ochranný zásyp: 11,5*3,3=37,950 [A] 
 - OP1, podkladní přechodový klín: 11,5*3,45=39,675 [B] 
 - OP4, ochranný zásyp: 11,5*3,35=38,525 [C] 
 - OP4, podkladní přechodový klín: 11,5*3,3=37,950 [D] 
Celkem: A+B+C+D=154,100 [E]</t>
  </si>
  <si>
    <t>461314</t>
  </si>
  <si>
    <t>PATKY Z PROSTÉHO BETONU C25/30</t>
  </si>
  <si>
    <t>patky z betonu C25/30n, SVP viz Technické specifikace, kolem zpevnění z lomového kamene</t>
  </si>
  <si>
    <t>- pole 1, patky kolem zpevnění pod mostem: 0,3*0,8*82=19,680 [A] 
 - pole 4, patky kolem zpevnění pod mostem: 0,3*0,8*71=17,040 [B] 
Celkem: A+B=36,720 [C]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</si>
  <si>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</si>
  <si>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těžký kamenný zához svahů koryta s prostěrkováním a urovnaným povrchem, vč. patky</t>
  </si>
  <si>
    <t>- pravý břeh: 8,5*1*37=314,500 [A] 
 - levý břeh: 8,5*1*37=314,500 [B] 
Celkem: A+B=629,000 [C]</t>
  </si>
  <si>
    <t>46321</t>
  </si>
  <si>
    <t>ROVNANINA Z LOMOVÉHO KAMENE</t>
  </si>
  <si>
    <t>opevnění svahových kuželů do výšky 0.5 m nad Q100, těžký lomový kámen tl. 0.75m s urovnaným povrchem s prosypáním zeminou, vč. patky</t>
  </si>
  <si>
    <t>- OP1 vpravo, svah.kužel: 5,2*0,75*15,5=60,450 [A] 
 - OP4 vlevo, svah.kužel: 6,5*0,75*15,6=76,050 [B] 
 - OP4 vpravo, svah.kužel: 2,1*0,75*16,8=26,460 [C] 
 - OP4 vpravo, svah.kužel: 0,75*116,8=87,600 [D] 
Celkem: A+B+C+D=250,560 [E]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</si>
  <si>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</si>
  <si>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"zpevnění z tříděného lomového kamene tl. 200 mm do betonového lože (vykázáno zvlášť),  
vč. spárování proti CHRL"</t>
  </si>
  <si>
    <t>- OP1, příkop před opěrou: 2,55*0,2*20=10,200 [A] 
 - pole 1, pod mostem: 13,5*0,2*23,35=63,045 [B] 
 - OP1, kolem křídla 1L: 0,7*0,2*9=1,260 [C] 
 - OP4, příkop před opěrou: 9,6*0,2*21,8=41,856 [D] 
 - pole 4, pod mostem: 13,5*0,2*18,05=48,735 [E] 
 - pole 4, pod mostem - odečtení cyklostezky: -3*0,2*14,5=-8,700 [F] 
 - OP4, kolem křídla 4P: 0,7*0,2*8,5=1,190 [G] 
 - OP1 přechodový klín P: 1,5*0,2*1,9=0,570 [H] 
 - OP1 přechodový klín L: 1,1*0,2*1,9=0,418 [I] 
 - OP4 přechodový klín P: 1,1*0,2*1,9=0,418 [J] 
 - OP4 přechodový klín L: 1,5*0,2*1,9=0,570 [K] 
Celkem: A+B+C+D+E+F+G+H+I+J+K=159,562 [L]</t>
  </si>
  <si>
    <t>"0.35 kg/m2, na ochranu izolace, na mostě  
(plocha dle pol. 575C43)"</t>
  </si>
  <si>
    <t>- plocha dle pol.575C43: 968,3=968,300 [A]</t>
  </si>
  <si>
    <t>"0.35 kg/m2, mezi obrusnou a ložní vrstvou,  na mostě  
(plocha dle pol. 574C46)"</t>
  </si>
  <si>
    <t>- plocha dle pol.574C46: 968,3=968,300 [A]</t>
  </si>
  <si>
    <t>574C46</t>
  </si>
  <si>
    <t>ASFALTOVÝ BETON PRO LOŽNÍ VRSTVY ACL 16+, 16S TL. 50MM</t>
  </si>
  <si>
    <t>podkladní vrstva ACL 16S PMB 45/80-65, tl. 50 mm, na mostě</t>
  </si>
  <si>
    <t>- most: 11,5*84,2=968,300 [A]</t>
  </si>
  <si>
    <t>574I54</t>
  </si>
  <si>
    <t>ASFALTOVÝ KOBEREC MASTIXOVÝ SMA 11+, 11S TL. 40MM</t>
  </si>
  <si>
    <t>obrusná vrstva SMA 11S, PMB 45/80-65, tl. 40 mm, na mostě</t>
  </si>
  <si>
    <t>575C43</t>
  </si>
  <si>
    <t>LITÝ ASFALT MA IV (OCHRANA MOSTNÍ IZOLACE) 11 TL. 35MM</t>
  </si>
  <si>
    <t>ochranná vrstva MA 11 IV, tl. 35 mm, na mostě</t>
  </si>
  <si>
    <t>- most: 11,5*84,2=968,300 [A] 
 - přechodové desky: 2*11,5*1=23,000 [B] 
Celkem: A+B=991,300 [C]</t>
  </si>
  <si>
    <t>57641</t>
  </si>
  <si>
    <t>POSYP KAMENIVEM OBALOVANÝM 5KG/M2</t>
  </si>
  <si>
    <t>"posyp předobaleným kamenivem frakce 2/4, 5kg/m2, na povrchu MA, na mostě  
(plocha dle pol. 575C43)"</t>
  </si>
  <si>
    <t>- plocha dle pol.575C43: 991,3=991,300 [A]</t>
  </si>
  <si>
    <t>- dodání obalovaného kameniva předepsané kvality a zrnitosti  
- posyp předepsaným množstvím</t>
  </si>
  <si>
    <t>58920</t>
  </si>
  <si>
    <t>VÝPLŇ SPAR MODIFIKOVANÝM ASFALTEM</t>
  </si>
  <si>
    <t>výplň spáry vozovka - římsa s předtěsněním (i podél zpevnění před a za římsami), podél mostních závěrů</t>
  </si>
  <si>
    <t>- pravá římsa: 100,8=100,800 [A] 
 - levá římsa: 100,3=100,300 [B] 
 - podél mostních závěrů OP1: 2*1*14,3=28,600 [C] 
 - podél mostních závěrů OP4: 2*1*13,65=27,300 [D] 
Celkem: A+B+C+D=257,000 [E]</t>
  </si>
  <si>
    <t>položka zahrnuje:  
- dodávku předepsaného materiálu  
- vyčištění a výplň spar tímto materiálem</t>
  </si>
  <si>
    <t>711112</t>
  </si>
  <si>
    <t>IZOLACE BĚŽNÝCH KONSTRUKCÍ PROTI ZEMNÍ VLHKOSTI ASFALTOVÝMI PÁSY</t>
  </si>
  <si>
    <t>"natavované asfaltové izolační pásy na penetrační nátěr,  
resp. kotevně impregn. nátěr,  
vykázáno bez přesahů, rubové plochy opěr"</t>
  </si>
  <si>
    <t>- OP1, horní povrch křídla P: 0,6*6,85=4,110 [A] 
 - OP1, horní povrch křídla L: 0,6*4,65=2,790 [B] 
 - OP1, horní povrch ZZ: 0,345*14,32=4,940 [C] 
 - OP1, horní povrch PD: 4*14,32=57,280 [D] 
 - OP1, boční povrch PD: 0,3*15,4=4,620 [E] 
 - OP4, horní povrch křídla P: 0,6*4,5=2,700 [F] 
 - OP4, horní povrch křídla L: 0,6*6,75=4,050 [G] 
 - OP4, horní povrch ZZ: 0,345*13,62=4,699 [H] 
 - OP4, horní povrch PD: 4*13,62=54,480 [I] 
 - OP4, boční povrch PD: 0,3*14,54=4,362 [J] 
Celkem: A+B+C+D+E+F+G+H+I+J=144,031 [K]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</si>
  <si>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</si>
  <si>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711452</t>
  </si>
  <si>
    <t>IZOLACE MOSTOVEK POD VOZOVKOU ASFALTOVÝMI PÁSY S PEČETÍCÍ VRSTVOU</t>
  </si>
  <si>
    <t>"tl.5 mm, natavované asfaltové izolační pásy na pečetící vrstvu,  
vykázána plocha izolovaného povrchu NK bez přesahů"</t>
  </si>
  <si>
    <t>- NK: 12,5*84,2=1 052,500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</si>
  <si>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</si>
  <si>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711502</t>
  </si>
  <si>
    <t>OCHRANA IZOLACE NA POVRCHU ASFALTOVÝMI PÁSY</t>
  </si>
  <si>
    <t>"ochrana izolace - asf. pásy s výztužnou kovovou vložkou, 100 mm před líc říms,  
výkázaná plocha izolovaného povrchu, tj. bez přesahů izolačních pásů,  
vč. úpravy kolem kotevních přípravků říms"</t>
  </si>
  <si>
    <t>- OP1, horní povrch křídla P: 0,6*6,85=4,110 [A] 
 - OP1, horní povrch křídla L: 0,6*4,65=2,790 [B] 
 - OP4, horní povrch křídla P: 0,6*4,5=2,700 [C] 
 - OP4, horní povrch křídla L: 0,6*6,75=4,050 [D] 
 - NK vpravo: 0,6*84,4=50,640 [E] 
 - NK vlevo: 0,6*84=50,400 [F] 
Celkem: A+B+C+D+E+F=114,690 [G]</t>
  </si>
  <si>
    <t>položka zahrnuje:  
- dodání  předepsaného ochranného materiálu  
- zřízení ochrany izolace</t>
  </si>
  <si>
    <t>711509</t>
  </si>
  <si>
    <t>OCHRANA IZOLACE NA POVRCHU TEXTILIÍ</t>
  </si>
  <si>
    <t>"vykázáno bez přesahů,  
rubové plochy min. 6 mm po stlačení - 2x300 g/m2,  
lícní plochy 1x300 g/m2"</t>
  </si>
  <si>
    <t>- OP1, pravý líc dříku: 1*2,75=2,750 [A] 
 - OP1, levý líc dříku: 1*5=5,000 [B] 
 - OP1,líc: 1*0,23*15,56=3,579 [C] 
 - OP1, rub: 2*4,4*14,93=131,384 [D] 
 - OP1, křídlo L, líc: 1*8,4=8,400 [E] 
 - OP1, křídlo L, rub: 2*16,4=32,800 [F] 
 - OP1, křídlo L, dolní povrch: 2*0,5*7,8=7,800 [G] 
 - OP1, křídlo P, líc: 1*4,9=4,900 [H] 
 - OP1, křídlo P, rub: 2*9,15=18,300 [I] 
 - OP1, křídlo P, dolní povrch: 2*0,5*5,8=5,800 [J] 
 - OP1, horní povrch PD: 2*3*14,32=85,920 [K] 
 - OP1, boční povrch PD: 2*0,3*15,4=9,240 [L] 
Celkem: A+B+C+D+E+F+G+H+I+J+K+L=315,873 [M] 
 - OP4, pravý líc dříku: 1*5,65=5,650 [N] 
 - OP4, levý líc dříku: 1*4,2=4,200 [O] 
 - OP4,líc: 1*0,57*14,81=8,442 [P] 
 - OP4, rub: 2*4,78*14,03=134,127 [Q] 
 - OP4, křídlo L, líc: 1*5,1=5,100 [R] 
 - OP4, křídlo L, rub: 2*15,15=30,300 [S] 
 - OP4, křídlo L, dolní povrch: 2*0,5*7,6=7,600 [T] 
 - OP4, křídlo P, líc: 1*4,4=4,400 [U] 
 - OP4, křídlo P, rub: 2*8,5=17,000 [V] 
 - OP4, křídlo P, dolní povrch: 2*0,5*5,5=5,500 [W] 
 - OP4, horní povrch PD: 2*3*13,62=81,720 [X] 
 - OP4, boční povrch PD: 2*0,3*14,54=8,724 [Y] 
Celkem: N+O+P+Q+R+S+T+U+V+W+X+Y=312,763 [Z] 
 - P2, základ, boční: 1*1,225*18,4=22,540 [AA] 
 - P2, základ, horní: 1*19,4=19,400 [AB] 
 - P2, sloup: 1*0,45*4,7=2,115 [AC] 
Celkem: AA+AB+AC=44,055 [AD] 
 - P3, základ, boční: 1*1,225*18,4=22,540 [AE] 
 - P3, základ, horní: 1*19,4=19,400 [AF] 
 - P3, sloup: 1*0,55*4,7=2,585 [AG] 
Celkem: AE+AF+AG=44,525 [AH] 
Celkem: M+Z+AD+AH=717,216 [AI]</t>
  </si>
  <si>
    <t>78381</t>
  </si>
  <si>
    <t>NÁTĚRY BETON KONSTR TYP S1 (OS-A)</t>
  </si>
  <si>
    <t>hydrofobní impregnační nátěr typu S1 (OS-A) na celém povrchu římsy mimo obrubu</t>
  </si>
  <si>
    <t>- pravá římsa: 1,62*96,8=156,816 [A] 
 - levá římsa: 1,62*96,6=156,492 [D] 
Celkem: A+D=313,308 [E]</t>
  </si>
  <si>
    <t>78382</t>
  </si>
  <si>
    <t>NÁTĚRY BETON KONSTR TYP S2 (OS-B)</t>
  </si>
  <si>
    <t>"ochranný nátěr typu S2 (OS-B),  
lícní plochy NK pod římsami + spodní povrch"</t>
  </si>
  <si>
    <t>- pravá hrana, boční + spodní: 0,45*84,4=37,980 [A] 
 - levá hrana, boční + spodní: 0,45*84=37,800 [B] 
 - čelo příčníku op1: 1,1*15,55=17,105 [C] 
 - čelo příčníku op4: 1,1*14,82=16,302 [D] 
Celkem: A+B+C+D=109,187 [E]</t>
  </si>
  <si>
    <t>"ochranný nátěr typu S2 (OS-B),  
líc závěrné zídky"</t>
  </si>
  <si>
    <t>- OP1: 1,7*15,55=26,435 [A] 
 - OP4: 1,6*14,82=23,712 [B] 
Celkem: A+B=50,147 [C]</t>
  </si>
  <si>
    <t>"ochranný nátěr typu S4 (OS-C),  
nátěr odrazného pruhu na římse (svislá část + 100 mm na povrchu římsy)"</t>
  </si>
  <si>
    <t>- pravá římsa: 0,275*96,8=26,620 [A] 
 - levá římsa: 0,275*96,6=26,565 [B] 
Celkem: A+B=53,185 [C]</t>
  </si>
  <si>
    <t>89516</t>
  </si>
  <si>
    <t>DRENÁŽNÍ VÝUSŤ Z BETON DÍLCŮ</t>
  </si>
  <si>
    <t>betonové bloky pro vyústění rubové drenáže</t>
  </si>
  <si>
    <t>- OP1: 1=1,000 [A] 
 - OP4: 1=1,000 [B] 
Celkem: A+B=2,000 [C]</t>
  </si>
  <si>
    <t>položka zahrnuje:  
- dodání  a osazení dílce  požadovaného  tvaru  a  vlastností,  jeho  skladování,  doprava  vnitrostaveništní i mimosatveništní  
- u dílců železobetonových výztuž, případně i tuhé kovové prvky a závěsná oka,  
- výplň, těsnění a tmelení spár a spojů</t>
  </si>
  <si>
    <t>9117C1</t>
  </si>
  <si>
    <t>SVOD OCEL ZÁBRADEL ÚROVEŇ ZADRŽ H2 - DODÁVKA A MONTÁŽ</t>
  </si>
  <si>
    <t>zábradelní svodidlo na mostě, úroveň zadržení H2, se svislou výplní, vč. PKO</t>
  </si>
  <si>
    <t>- vpravo: 98=98,000 [A] 
 - vlevo: 98=98,000 [B] 
Celkem: A+B=196,000 [C]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</si>
  <si>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</si>
  <si>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nástavce na svodidla bílé barvy na mostě, modré barvy na mostě a úsek 200 m před a za mostem</t>
  </si>
  <si>
    <t>- modrá barva (200+98+200): 2*11=22,000 [A] 
 - bílá barva (98): 2*3=6,000 [B] 
Celkem: A+B=28,000 [C]</t>
  </si>
  <si>
    <t>91345</t>
  </si>
  <si>
    <t>NIVELAČNÍ ZNAČKY KOVOVÉ</t>
  </si>
  <si>
    <t>nivelační značky umístěné do spodní stavby (2+1+1+2=6 ks) a říms (2x(4+3)=14 ks)</t>
  </si>
  <si>
    <t>- spodní stavba: 6=6,000 [A] 
 - římsy: 14=14,000 [B] 
Celkem: A+B=20,000 [C]</t>
  </si>
  <si>
    <t>položka zahrnuje:  
- dodání a osazení nivelační značky včetně nutných zemních prací  
- vnitrostaveništní a mimostaveništní dopravu</t>
  </si>
  <si>
    <t>91355</t>
  </si>
  <si>
    <t>EVIDENČNÍ ČÍSLO MOSTU</t>
  </si>
  <si>
    <t>nové vč. nových sloupků , dopravní značky s evidenčním číslem mostu (na pravé straně mostu – ve směru jízdy vždy před mostem)</t>
  </si>
  <si>
    <t>- ev.č.: 2=2,000 [A]</t>
  </si>
  <si>
    <t>položka zahrnuje štítek s evidenčním číslem mostu, sloupek dopravní značky včetně osazení a nutných zemních prací a zabetonování</t>
  </si>
  <si>
    <t>letopočet stavby vlysem do betonu na líci viditelné části opěr na pravé straně po směru jízdy u revizního schodiště, v počtu 1 ks na každou opěru</t>
  </si>
  <si>
    <t>- letopočet: 2=2,000 [A]</t>
  </si>
  <si>
    <t>v prostoru stavebních úprav, na nový asfalt, vč. předznačení</t>
  </si>
  <si>
    <t>- vodící proužek vlevo V4: 1*0,25*84,2=21,050 [A] 
 - vodící proužek vpravo V4: 1*0,25*84,2=21,050 [B] 
 - dělící čára V2a: 0,5*0,125*84,2=5,263 [C] 
Celkem: A+B+C=47,363 [D]</t>
  </si>
  <si>
    <t>"v prostoru stavebních úprav, na vyzrálý asfalt vč. předznačení,  
dle pol. 915111"</t>
  </si>
  <si>
    <t>- plocha dle pol.915111: 47,363=47,363 [A]</t>
  </si>
  <si>
    <t>chodníkové obruby š. 100 mm kolem zpevnění z lom. kamene</t>
  </si>
  <si>
    <t>- OP1, přechodový klín, vpravo: 10,4=10,400 [A] 
 - OP1, přechodový klín, vlevo: 5,2=5,200 [B] 
 - OP1, kolem křídla vlevo: 9=9,000 [C] 
 - OP1, kolem schodiště vpravo: 22=22,000 [D] 
 - OP4, přechodový klín, vpravo: 10,4=10,400 [E] 
 - OP4, přechodový klín, vlevo: 5,2=5,200 [F] 
 - OP4, kolem křídla vpravo: 17=17,000 [G] 
 - OP4, kolem schodiště vlevo: 21=21,000 [H] 
 - kolem cyklostezky: 29=29,000 [I] 
Celkem: A+B+C+D+E+F+G+H+I=129,200 [J]</t>
  </si>
  <si>
    <t>obruba přechodových klínů š. 150 mm</t>
  </si>
  <si>
    <t>- OP1, přechodový klín, vpravo: 2,0=2,000 [A] 
 - OP1, přechodový klín, vlevo: 2,0=2,000 [B] 
 - OP4, přechodový klín, vpravo: 2,0=2,000 [C] 
 - OP4, přechodový klín, vlevo: 2,0=2,000 [D] 
Celkem: A+B+C+D=8,000 [E]</t>
  </si>
  <si>
    <t>919111</t>
  </si>
  <si>
    <t>ŘEZÁNÍ ASFALTOVÉHO KRYTU VOZOVEK TL DO 50MM</t>
  </si>
  <si>
    <t>naříznutí, zaříznutí asfaltových vrstev</t>
  </si>
  <si>
    <t>93152</t>
  </si>
  <si>
    <t>MOSTNÍ ZÁVĚRY POVRCHOVÉ POSUN DO 100MM</t>
  </si>
  <si>
    <t>OP1: mostní závěr ± 30 mm, komplet</t>
  </si>
  <si>
    <t>- OP1: 16,3=16,300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</si>
  <si>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</si>
  <si>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93153</t>
  </si>
  <si>
    <t>MOSTNÍ ZÁVĚRY POVRCHOVÉ POSUN DO 160MM</t>
  </si>
  <si>
    <t>OP4: mostní závěr ± 60 mm, komplet</t>
  </si>
  <si>
    <t>- OP1:15,55=15,550 [A]</t>
  </si>
  <si>
    <t>93312</t>
  </si>
  <si>
    <t>ZATĚŽOVACÍ ZKOUŠKA MOSTU STATICKÁ 1. POLE DO 500M2</t>
  </si>
  <si>
    <t>komplet zatěžovací stavy dle AD, včetně statického výpočtu</t>
  </si>
  <si>
    <t>- ZS: 3=3,000 [A]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</si>
  <si>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</si>
  <si>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"skluzy a příkopy z betonových tvárnic do betonového lože C25/30 (včetně),  
ve svahu uložit kaskádovitě"</t>
  </si>
  <si>
    <t>- OP1, vpravo: 20,450=20,450 [A] 
 - OP4, vpravo: 19,668=19,668 [B] 
 - OP1, příkop před opěrou: 20=20,000 [C] 
 - OP1, příkop před opěrou: 22=22,000 [D] 
Celkem: A+B+C+D=82,118 [E]</t>
  </si>
  <si>
    <t>93639</t>
  </si>
  <si>
    <t>ZAÚSTĚNÍ SKLUZŮ (VČET DLAŽBY Z LOM KAMENE)</t>
  </si>
  <si>
    <t>dopadiště ve zpevnění pod mostem</t>
  </si>
  <si>
    <t>- pole 1: 1=1,000 [A] 
 - pole 3: 1=1,000 [B] 
Celkem: A+B=2,000 [C]</t>
  </si>
  <si>
    <t>Položka zahrnuje veškerý materiál, výrobky a polotovary, včetně mimostaveništní a vnitrostaveništní dopravy (rovněž přesuny), včetně naložení a složení,případně s uložením.</t>
  </si>
  <si>
    <t>936533</t>
  </si>
  <si>
    <t>MOSTNÍ ODVODŇOVACÍ SOUPRAVA 500/500</t>
  </si>
  <si>
    <t>mostní odvodňovače ve vozovce 500x500 mm</t>
  </si>
  <si>
    <t>- odvodňovače: 4=4,000 [A]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</si>
  <si>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</si>
  <si>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936541</t>
  </si>
  <si>
    <t>MOSTNÍ ODVODŇOVACÍ TRUBKA (POVRCHŮ IZOLACE) Z NEREZ OCELI</t>
  </si>
  <si>
    <t>trubka odvodnění izolace, z nerez oceli</t>
  </si>
  <si>
    <t>- odvodňení izolace: 17=17,000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</si>
  <si>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</si>
  <si>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94890</t>
  </si>
  <si>
    <t>PODPĚRNÉ SKRUŽE - ZŘÍZENÍ A ODSTRANĚNÍ</t>
  </si>
  <si>
    <t>skruž pro betonáž NK, vč. kce pro přemostění koryta, vč. založení ve svahu koryta, sanace podloží dle potřeb zhotovitele, stat. výpočtu</t>
  </si>
  <si>
    <t>- NK: 13,5*265=3 577,500 [A]</t>
  </si>
  <si>
    <t>Položka zahrnuje dovoz, montáž, údržbu, opotřebení (nájemné), demontáž, konzervaci, odvoz.</t>
  </si>
  <si>
    <t>SO 202</t>
  </si>
  <si>
    <t>Most přes Metuji km 2.113</t>
  </si>
  <si>
    <t>- dle pol. 12273 - ODKOPÁVKY A PROKOPÁVKY OBECNÉ TŘ. I: 139,77=139,770 [A] 
 - dle pol. 12483 - VYKOPÁVKY PRO KORYTA VODOTEČÍ TŘ. II: 486,7=486,700 [B] 
 - dle pol. 264841 - VRTY PRO PILOTY TŘ III A IV D DO 1000MM: 255,741=255,741 [C] 
 - dle pol. 13183 - HLOUBENÍ JAM ZAPAŽ I NEPAŽ TŘ II: 195,55=195,550 [D] 
 - dle pol. 17750 - ZEMNÍ HRÁZKY ZE ZEMIN NEPROPUSTNÝCH: 120,0=120,000 [E] 
Celkem: 1197,761 m3 * 1,7 =2 036,194 [F] t</t>
  </si>
  <si>
    <t>- pole 2 P2: 14,1*1,1=15,510 [A] 
 - rýha pro patku za P2: 0,3*0,5*17,75=2,663 [B] 
 - rýha pro patku před P3: 0,3*0,5*16,15=2,423 [C] 
 - pole 3: 18,25*3,9=71,175 [D] 
 - pilotážní plošiny P2+P3, dle pol. 17180: 48=48,000 [E] 
Celkem: A+B+C+D+E=139,771 [F]</t>
  </si>
  <si>
    <t>- levý břeh: 31*8,4=260,400 [A] 
 - pravý břeh: 31*7,3=226,300 [B] 
Celkem: A+B=486,700 [C]</t>
  </si>
  <si>
    <t>viz pol.č. 17180a:127,80 =127,800 [A] 
viz pol.č. 17180b: 469,595 =469,595 [B] 
viz pol.č. 17481a: 165,60 =165,600 [C] 
viz pol.č. 1748ab: 176,080 =176,080 [D] 
viz pol.č. 17750: 120,0 =120,000 [E] 
viz pol.č 18220: 20,342 =20,342 [F] 
Celkem: A+B+C+D+E+F=1 079,417 [G]</t>
  </si>
  <si>
    <t>- P2: 7,45*14,0=104,300 [B] 
 - P3: 7,30*12,5=91,250 [C] 
Celkem: B+C=195,550 [E]</t>
  </si>
  <si>
    <t>- odkop pod mostem, dle pol. 12273 - ODKOPÁVKY A PROKOPÁVKY OBECNÉ TŘ. I: 139,77=139,770 [A] 
 - výkop v korytě, dle pol. 12483 - VYKOPÁVKY PRO KORYTA VODOTEČÍ TŘ. II: 486,7=486,700 [B] 
  - vrty pro piloty, dle pol. 264841 - VRTY PRO PILOTY TŘ III A IV D DO 1000MM: 255,741=255,741 [C] 
 - výkopy pro spodní stavbu, dle pol. 13183 - HLOUBENÍ JAM ZAPAŽ I NEPAŽ TŘ II: 195,55=195,550 [D] 
 - zemní hrázky, dle pol. 17750 - ZEMNÍ HRÁZKY ZE ZEMIN NEPROPUSTNÝCH: 120=120,000 [E] 
Celkem: A+B+C+D+E=1 197,761 [F]</t>
  </si>
  <si>
    <t>- OP1, pravý kužel: 0,3333*1*3,81*85,1=108,066 [A] 
 - OP1, levý kužel: 0,3333*1*3,96*59,4=78,400 [B] 
 - OP4, pravý kužel: 0,3333*1*4,41*103=151,395 [C] 
 - OP4, levý kužel: 0,3333*1*4,13*95,7=131,734 [D] 
Celkem: A+B+C+D=469,595 [E]</t>
  </si>
  <si>
    <t>- OP1, zásyp za opěrou, pod těsnící vrstvou: 11,5*2,4=27,600 [A] 
 - OP1, zásyp za opěrou, nad těsnící vrstvou: 11,5*4,0=46,000 [B] 
 - OP4, zásyp za opěrou, pod těsnící vrstvou: 11,5*3,0=34,500 [C] 
 - OP4, zásyp za opěrou, nad těsnící vrstvou: 11,5*5,0=57,500 [D] 
Celkem: A+B+C+D=165,600 [E]</t>
  </si>
  <si>
    <t>- OP1, líc dříku: 12,5*1,1=13,750 [A] 
 - P2, zásyp základu: 24,1*3,4=81,940 [B] 
 - P3, zásyp základu: 23,8*2,8=66,640 [C] 
 - OP4, líc dříku: 12,5*1,1=13,750 [D] 
Celkem: A+B+C+D=176,080 [E]</t>
  </si>
  <si>
    <t>"ohumusování svahových kuželů v tl. 150 mm, včetně dovozu z mezideponie,   
čerpáno z objektu SO 101"</t>
  </si>
  <si>
    <t>- svahový kužel vpravo, OP1: 3,1415*0,25*5,95*6,6=30,842 [A] 
 - svahový kužel vlevo, OP1: 3,1415*0,25*6,95*7,5=40,938 [B] 
 - svahový kužel vpravo, OP4: 3,1415*0,25*6,5*7,3=37,266 [C] 
 - svahový kužel vlevo, OP4: 3,1415*0,25*5,5*6,15=26,565 [D] 
Celkem plocha: A+B+C+D=135,611 [E] 
Celkem objem: E*0,15=20,342 [F]</t>
  </si>
  <si>
    <t>- dle pol.18220: 135,611=135,611 [A]</t>
  </si>
  <si>
    <t>- dle pol.18242: 2*135,611=271,222 [A]</t>
  </si>
  <si>
    <t>- OP1: 24=24,000 [A] 
 - OP4: 23=23,000 [B] 
Celkem: A+B=47,000 [C]</t>
  </si>
  <si>
    <t>- drenážní polymerbeton: 2*1*0,15*0,045*84,18=1,136 [A] 
 - žebra v místě odvodňovačů: 2*4*0,5*0,06*0,7=0,168 [B] 
 - žebra v místě odvodnění izolace: 2*17*0,5*0,06*0,5=0,510 [C] 
 - příčné žebro před MZ OP1: 0,15*0,045*15,0=0,101 [D] 
Celkem: A+B+C+D=1,915 [E]</t>
  </si>
  <si>
    <t>piloty: 0,1*255,734=25,573 [A]</t>
  </si>
  <si>
    <t>"vrty pro železobetonové piloty prům.900 mm,  
vykázány vrty na délku pilot,  
hluché vrtání nevykázáno (OP1: 0m, P2: 6x1.7=10.2m, P3: 6x1.55=9.3m, OP4: 0m; celkem 19.5m)"</t>
  </si>
  <si>
    <t>- OP1, rubová drernáž: 0,25*0,85*15,0=3,188 [A] 
 - OP4, rubová drernáž: 0,25*1,05*15,0=3,938 [B] 
Celkem: A+B=7,126 [C]</t>
  </si>
  <si>
    <t>- pravá římsa: 96*6,5=624,000 [A] 
 - levá římsa: 96*6,5=624,000 [B] 
Celkem: A+B=1 248,000 [C]</t>
  </si>
  <si>
    <t>- pravá, křídlo OP1: 4,49*0,34=1,527 [A] 
 - pravá, NK: 84,4*0,34=28,696 [B] 
 - pravá, křídlo OP4: 5,62*0,34=1,911 [C] 
 - levá, OP1: 5,62*0,34=1,911 [D] 
 - levá. NK: 84,4*0,34=28,696 [E] 
 - levá, OP4: 4,49*0,34=1,527 [F] 
Celkem: A+B+C+D+E+F=64,268 [G]</t>
  </si>
  <si>
    <t>- objem dle pol. 317325: 0,15*64,267=9,640 [A]</t>
  </si>
  <si>
    <t>- OP1, dřík, úložný práh: 2,85*2,4*15=102,600 [A] 
 - OP1, křídlo 1P: 0,5*5,65=2,825 [B] 
 - OP1, křídlo 1L: 0,5*8,6=4,300 [C] 
 - OP1, závěrná zídka (v části PD): 13,8*1,1=15,180 [D] 
 - OP1, závěrná zídka (mimo PD): 2*0,6*1,15=1,380 [E] 
 - OP1, podložiskové bloky (odhad): 2*0,75*0,25*0,75=0,281 [F] 
Celkem: A+B+C+D+E+F=126,566 [Q] 
 - OP4, dřík, úložný práh: 2,85*2,7*15=115,425 [G] 
 - OP4, křídlo 4P: 0,5*9,2=4,600 [H] 
 - OP4, křídlo 4L: 0,5*5,85=2,925 [I] 
 - OP4, závěrná zídka (v části PD): 13,8*1,1=15,180 [J] 
 - OP4, závěrná zídka (mimo PD): 2*0,6*1,15=1,380 [K] 
 - OP4, podložiskové bloky (odhad): 2*0,75*0,25*0,75=0,281 [L] 
Celkem: G+H+I+J+K+L=139,791 [M] 
 - P2, podložiskový blok: 1,1*0,15*1,1=0,182 [N] 
 - P3, podložiskový blok: 1,1*0,15*1,1=0,182 [O] 
Celkem: N+O=0,364 [P] 
Celkem: Q+M+P=266,721 [R]</t>
  </si>
  <si>
    <t>- dle pol. 333325: 0,14*266,7218=37,341 [A] 
Celkem: A=37,341 [B]</t>
  </si>
  <si>
    <t>- P2: 3,1415*0,25*1,5*1,5*2,5=4,418 [A] 
 - P3: 3,1415*0,25*1,5*1,5*2,5=4,418 [B] 
Celkem: A+B=8,836 [C]</t>
  </si>
  <si>
    <t>- dle pol. 334325: 0,18*8,836=1,590 [A]</t>
  </si>
  <si>
    <t>- OP1: 4*0,3*13,75=16,500 [A] 
 - OP4: 4*0,3*13,75=16,500 [B] 
Celkem: A+B=33,000 [C]</t>
  </si>
  <si>
    <t>- dle pol. 420324: 0,20*33,0=6,600 [A]</t>
  </si>
  <si>
    <t>- OP1, příčník: 1,6*16,34=26,144 [A] 
 - pole 1, konstant: 13,66*8,89=121,437 [B] 
 - pole 1.2.3, 0-1: 4*2*8,97=71,760 [C] 
 - pole 1.2.3, 1-2: 4*2*9,3=74,400 [D] 
 - pole 1.2.3, 2-3: 4*2*9,93=79,440 [E] 
 - pole 1.2.3, 3-4: 4*2*10,83=86,640 [F] 
 - pole 1.2.3, 4-5: 4*1,75*11,9=83,300 [G] 
 - P2: 1,5*12,44=18,660 [H] 
 - pole 2 konstant: 1,5*8,89=13,335 [I] 
 - P3: 11*10,67=117,370 [J] 
 - pole 3, konstant: 13,66*8,89=121,437 [K] 
 - OP4, příčník: 1,6*16,34=26,144 [L] 
 - nálitky: 6*1*0,04*1=0,240 [M] 
Celkem: A+B+C+D+E+F+G+H+I+J+K+L+M=840,307 [N]</t>
  </si>
  <si>
    <t>- dle pol. 422325: 0,16*840,307=134,449 [A]</t>
  </si>
  <si>
    <t>- OP1: 13,8=13,800 [A] 
 - OP4: 13,8=13,800 [B] 
Celkem: A+B=27,600 [C]</t>
  </si>
  <si>
    <t>"hrncová ložiska na opěrách,  
komplet, vč.uložení na vrstvu polymerbetonu,  
OP1  levé podélně pohyblivé Rz=4360 kN; Hy=200 kN ± 45 mm  
OP1 pravé všesměrné Rz=4360 kN; ± 45 mm  
OP4  levé podélně pohyblivé Rz=4360 kN; Hy=200 kN  ± 70 mm  
OP4 pravé všesměrné Rz=4360 kN; ± 70 mm"</t>
  </si>
  <si>
    <t>"hrncová ložiska na podpěrách,  
komplet, vč.uložení na vrstvu polymerbetonu,  
P2  pevné Rz=14520 kN; Hx=1330 kN; Hy=320 kN +/-0 mm  
P3  podélně pohyblivé Ry=14520 kN; Hy=320 kN  ± 50 mm"</t>
  </si>
  <si>
    <t>- OP1 vpravo: 23*0,5*0,18*0,75=1,553 [A] 
 - OP4 vlevo: 25*0,5*0,18*0,75=1,688 [B] 
Celkem: A+B=3,241 [C]</t>
  </si>
  <si>
    <t>- OP1, základy: 3,3*0,15*15,50=7,673 [A] 
 - OP1, přechodová deska: 3,9*0,15*13,75=8,044 [B] 
 - P2, základy: 5*0,15*5=3,750 [C] 
 - P3, základy: 5*0,15*5=3,750 [D] 
 - OP4, základy: 3,3*0,15*15,5=7,673 [E] 
 - OP4, přechodová deska: 3,9*0,15*13,75=8,044 [F] 
Celkem: A+B+C+D+E+F=38,934 [G]</t>
  </si>
  <si>
    <t>- pole 1, před dříkem: 13,5*0,15*2,4=4,860 [A] 
 - pole 1, pod mostem, před cyklostezko: 13,5*0,15*11,3=22,883 [B] 
 - pole 1, pod mostem, za cyklostezkou: 13,5*0,15*12,47=25,252 [C] 
 - OP1, pod schodištěm: 1,2*3,2=3,840 [D] 
 - OP1, kolem křídla 1L: 0,8*0,15*8,4=1,008 [E] 
 - OP4, příkop před opěrou: 9,6*0,15*21,8=31,392 [F] 
 - pole 4, pod mostem: 13,5*0,15*20=40,500 [G] 
 - pole 4, pod mostem, příkop: 6,55*0,15*17,65=17,341 [H] 
 - pole 4, před dříkem: 13,5*0,15*3,63=7,351 [I] 
 - OP4, pod schodištěm: 1,2*3,1=3,720 [J] 
 - OP4, kolem křídla 4P: 0,8*0,15*8,6=1,032 [K] 
Celkem: A+B+C+D+E+F+G+H+I+J+K=159,179 [L]</t>
  </si>
  <si>
    <t>pilotážní šablony vyztužené kari sítí 100/100 -8/8 1 vrstva, vč. odstranění, odvozu a likvidace</t>
  </si>
  <si>
    <t>- OP1, ochranný zásyp: 11,5*2,65=30,475 [A] 
 - OP1, podkladní přechodový klín: 11,5*2,1=24,150 [B] 
 - OP4, ochranný zásyp: 11,5*2,7=31,050 [C] 
 - OP4, podkladní přechodový klín: 11,5*2,5=28,750 [D] 
Celkem: A+B+C+D=114,425 [E]</t>
  </si>
  <si>
    <t>- pole 1, patky kolem zpevnění pod mostem: 0,3*0,8*95=22,800 [A] 
 - pole 4, patky kolem zpevnění pod mostem: 0,3*0,8*75=18,000 [B] 
Celkem: A+B=40,800 [C]</t>
  </si>
  <si>
    <t>- pravý břeh: 6,5*1*31=201,500 [A] 
 - levý břeh: 7,0*1*31=217,000 [B] 
Celkem: A+B=418,500 [C]</t>
  </si>
  <si>
    <t>- OP1 vpravo, svah.kužel: 3,5*0,75*17=44,625 [A] 
 - OP1 vlevo, svah.kužel: 3,5*0,75*12,8=33,600 [B] 
 - OP4 vpravo, svah.kužel: 7,0*0,75*15,5=81,375 [C] 
 - OP4 vlevo, svah.kužel: 3,8*0,75*17,3=49,305 [D] 
 - OP4 vlevo: 0,75*117,5=88,125 [E] 
Celkem: A+B+C+D+E=297,030 [F]</t>
  </si>
  <si>
    <t>- OP1, svah před opěrou: 2,5*0,2*13,5=6,750 [A] 
 - pole 1, pod mostem, před cyklostezko: 13,5*0,2*11,3=30,510 [B] 
 - pole 1, pod mostem, za cyklostezkou: 13,5*0,2*12,47=33,669 [C] 
 - OP1, kolem křídla 1L: 0,8*0,2*8,4=1,344 [D] 
 - OP4, příkop před opěrou: 9,6*0,2*21,8=41,856 [E] 
 - pole 4, pod mostem: 13,5*0,2*20=54,000 [F] 
 - pole 4, pod mostem, příkop: 6,55*0,2*17,65=23,122 [G] 
 - pole 4, před dříkem: 13,5*0,2*3,63=9,801 [H] 
 - OP4, kolem křídla 4P: 0,8*0,2*8,6=1,376 [I] 
 - OP1 přechodový klín P: 1,5*0,2*1,9=0,570 [J] 
 - OP1 přechodový klín L: 1,1*0,2*1,9=0,418 [K] 
 - OP4 přechodový klín P: 1,1*0,2*1,9=0,418 [L] 
 - OP4 přechodový klín L: 1,5*0,2*1,9=0,570 [M] 
Celkem: A+B+C+D+E+F+G+H+I+J+K+L+M=204,404 [N]</t>
  </si>
  <si>
    <t>"0.35 kg/m2, mezi obrusnou a ložní vrstvou,  na mostě  
(plocha dle pol. 574C46)""</t>
  </si>
  <si>
    <t>- pravá římsa: 98,5=98,500 [A] 
 - levá římsa: 98,5=98,500 [B] 
 - podél mostních závěrů OP1: 2*1*13,8=27,600 [C] 
 - podél mostních závěrů OP4: 2*1*13,8=27,600 [D] 
Celkem: A+B+C+D=252,200 [E]</t>
  </si>
  <si>
    <t>- OP1, horní povrch křídla P: 0,6*4,0=2,400 [A] 
 - OP1, horní povrch křídla L: 0,6*5,3=3,180 [B] 
 - OP1, horní povrch ZZ: 0,345*13,8=4,761 [C] 
 - OP1, horní povrch PD: 4*13,8=55,200 [D] 
 - OP1, boční povrch PD: 0,3*15,3=4,590 [E] 
 - OP4, horní povrch křídla P: 0,6*5,3=3,180 [F] 
 - OP4, horní povrch křídla L: 0,6*4,0=2,400 [G] 
 - OP4, horní povrch ZZ: 0,345*13,8=4,761 [H] 
 - OP4, horní povrch PD: 4*13,8=55,200 [I] 
 - OP4, boční povrch PD: 0,3*15,3=4,590 [J] 
Celkem: A+B+C+D+E+F+G+H+I+J=140,262 [K]</t>
  </si>
  <si>
    <t>- OP1, horní povrch křídla P: 0,6*4,0=2,400 [A] 
 - OP1, horní povrch křídla L: 0,6*5,3=3,180 [B] 
 - OP4, horní povrch křídla P: 0,6*5,3=3,180 [C] 
 - OP4, horní povrch křídla L: 0,6*4,0=2,400 [D] 
 - NK vpravo: 0,6*84,2=50,520 [E] 
 - NK vlevo: 0,6*84,2=50,520 [F] 
Celkem: A+B+C+D+E+F=112,200 [G]</t>
  </si>
  <si>
    <t>- OP1, pravý líc dříku: 1*4,05=4,050 [A] 
 - OP1, levý líc dříku: 1*4,8=4,800 [B] 
 - OP1,líc: 1*0,33*15=4,950 [C] 
 - OP1, rub: 2*3,4*15=102,000 [D] 
 - OP1, křídlo L, líc: 1*4,8=4,800 [E] 
 - OP1, křídlo L, rub: 2*9,05=18,100 [F] 
 - OP1, křídlo L, dolní povrch: 2*0,5*4,43=4,430 [G] 
 - OP1, křídlo P, líc: 1*2,65=2,650 [H] 
 - OP1, křídlo P, rub: 2*5,25=10,500 [I] 
 - OP1, křídlo P, dolní povrch: 2*0,5*5,6=5,600 [J] 
 - OP1, horní povrch PD: 2*3*13,75=82,500 [K] 
 - OP1, boční povrch PD: 2*0,3*15,3=9,180 [L] 
Celkem: A+B+C+D+E+F+G+H+I+J+K+L=253,560 [M] 
 - OP4, pravý líc dříku: 1*5,1=5,100 [N] 
 - OP4, levý líc dříku: 1*5,2=5,200 [O] 
 - OP4,líc: 1*0,65*15=9,750 [P] 
 - OP4, rub: 2*3,7*15=111,000 [Q] 
 - OP4, křídlo L, líc: 1*3=3,000 [R] 
 - OP4, křídlo L, rub: 2*5,4=10,800 [S] 
 - OP4, křídlo L, dolní povrch: 2*0,5*4,55=4,550 [T] 
 - OP4, křídlo P, líc: 1*5=5,000 [U] 
 - OP4, křídlo P, rub: 2*9,75=19,500 [V] 
 - OP4, křídlo P, dolní povrch: 2*0,5*5,75=5,750 [W] 
 - OP4, horní povrch PD: 2*3*13,75=82,500 [X] 
 - OP4, boční povrch PD: 2*0,3*15,3=9,180 [Y] 
Celkem: N+O+P+Q+R+S+T+U+V+W+X+Y=271,330 [Z] 
 - P2, základ, boční: 1*1,225*18,4=22,540 [AA] 
 - P2, základ, horní: 1*19,4=19,400 [AB] 
 - P2, sloup: 1*0,55*4,7=2,585 [AC] 
Celkem: AA+AB+AC=44,525 [AD] 
 - P3, základ, boční: 1*1,225*18,4=22,540 [AE] 
 - P3, základ, horní: 1*19,4=19,400 [AF] 
 - P3, sloup: 1*0,35*4,7=1,645 [AG] 
Celkem: AE+AF+AG=43,585 [AH] 
Celkem: M+Z+AD+AH=613,000 [AI]</t>
  </si>
  <si>
    <t>- pravá římsa: 1,62*94,51=153,106 [A] 
 - levá římsa: 1,62*94,51=153,106 [D] 
Celkem: A+D=306,212 [E]</t>
  </si>
  <si>
    <t>- pravá hrana, boční + spodní: 0,45*84,2=37,890 [A] 
 - levá hrana, boční + spodní: 0,45*84,2=37,890 [B] 
 - čelo příčníku op1: 1*15,0=15,000 [C] 
 - čelo příčníku op4: 1*15,0=15,000 [D] 
Celkem: A+B+C+D=105,780 [E]</t>
  </si>
  <si>
    <t>- OP1: 1,6*15,00=24,000 [A] 
 - OP4: 1,6*15,00=24,000 [B] 
Celkem: A+B=48,000 [C]</t>
  </si>
  <si>
    <t>- pravá římsa: 0,275*94,51=25,990 [A] 
 - levá římsa: 0,275*94,51=25,990 [B] 
Celkem: A+B=51,980 [C]</t>
  </si>
  <si>
    <t>- OP1: 2=2,000 [A] 
 - OP4: 2=2,000 [B] 
Celkem: A+B=4,000 [C]</t>
  </si>
  <si>
    <t>- vpravo: 96=96,000 [A] 
 - vlevo: 96=96,000 [B] 
Celkem: A+B=192,000 [C]</t>
  </si>
  <si>
    <t>- modrá barva (200+96+200): 2*11=22,000 [A] 
 - bílá barva (96): 2*3=6,000 [B] 
Celkem: A+B=28,000 [C]</t>
  </si>
  <si>
    <t>- OP1, přechodový klín, vpravo: 10,4=10,400 [A] 
 - OP1, přechodový klín, vlevo: 5,2=5,200 [B] 
 - OP1, kolem křídla vlevo: 8,5=8,500 [C] 
 - OP1, kolem schodiště vpravo: 19=19,000 [D] 
 - OP4, přechodový klín, vpravo: 10,4=10,400 [E] 
 - OP4, přechodový klín, vlevo: 5,2=5,200 [F] 
 - OP4, kolem křídla vpravo: 8,5=8,500 [G] 
 - OP4, kolem schodiště vlevo: 19,4=19,400 [K] 
 - kolem cyklostezky: 31,2=31,200 [I] 
Celkem: A+B+C+D+E+F+G+K+I=117,800 [L]</t>
  </si>
  <si>
    <t>- OP1: 15,72=15,720 [A]</t>
  </si>
  <si>
    <t>- OP1:15,72=15,720 [A]</t>
  </si>
  <si>
    <t>- OP1, vpravo: 20,45=20,450 [A] 
 - OP1, vlevo: 19,67=19,670 [B] 
 - OP4, vpravo: 22,13=22,130 [C] 
 - OP4, vlevo: 24,59=24,590 [D] 
 - OP4, příkop před opěrou: 22,0=22,000 [E] 
Celkem: A+B+C+D+E=108,840 [F]</t>
  </si>
  <si>
    <t>- pole 1: 2=2,000 [A] 
 - pole 3: 2=2,000 [B] 
Celkem: A+B=4,000 [C]</t>
  </si>
  <si>
    <t>936532</t>
  </si>
  <si>
    <t>MOSTNÍ ODVODŇOVACÍ SOUPRAVA 300/500</t>
  </si>
  <si>
    <t>mostní odvodňovače ve vozovce 300x500 mm</t>
  </si>
  <si>
    <t>- odvodňovače: 2*4=8,000 [A]</t>
  </si>
  <si>
    <t>- odvodňení izolace: 2*17=34,000 [A]</t>
  </si>
  <si>
    <t>skruž pro betonáž NK, vč. kce pro přemostění koryta, vč. založení ve svahu koryta, včetně sanace podloží dle potřeb zhotovitele, stat výpočtu</t>
  </si>
  <si>
    <t>- NK: 13,5*243=3 280,500 [A]</t>
  </si>
  <si>
    <t>SO 203</t>
  </si>
  <si>
    <t>Most přes polní cestu</t>
  </si>
  <si>
    <t>- dle pol. 12273 - ODKOPÁVKY A PROKOPÁVKY OBECNÉ TŘ. I: 67,5=67,500 [A] 
 - dle pol. 264841 - VRTY PRO PILOTY TŘ III A IV D DO 1000MM: 60,319=60,319 [B] 
 - dle pol. 13183 - HLOUBENÍ JAM ZAPAŽ I NEPAŽ TŘ II: 170,346=170,346 [C] 
 - dle pol. 17411 - ZÁSYP JAM A RÝH ZEMINOU SE ZHUTNĚNÍM: -57,186=-57,186 [D] 
Celkem: 240,979 m3 * 1,7 =409,664 [E] t</t>
  </si>
  <si>
    <t>2*18=36,000 [A]</t>
  </si>
  <si>
    <t>12 * 14 * 2 =336,000 [A]</t>
  </si>
  <si>
    <t>odkop pilotážních plošin</t>
  </si>
  <si>
    <t>- pilotážní plošiny, dle pol. 17180a: 67,5=67,500 [A]</t>
  </si>
  <si>
    <t>vykopávky zeminy pro zpětné použití</t>
  </si>
  <si>
    <t>-  (dle pol. 17411 - ZÁSYP JAM A RÝH ZEMINOU SE ZHUTNĚNÍM): 57,186=57,186 [A] 
viz pol.č. 17180a: 67,500 =67,500 [B] 
viz pol.č. 17180b: 251,669 =251,669 [C] 
viz pol.č. 17481: 456,0 =456,000 [D] 
viz pol.č 18220: 22,168 =22,168 [E] 
Celkem: A+B+C+D+E=854,523 [F]</t>
  </si>
  <si>
    <t>- základy stěn: 2*15,27*3,3=100,782 [A] 
 - základy křídel: 4*5,27*3,3=69,564 [B] 
Celkem: A+B=170,346 [C]</t>
  </si>
  <si>
    <t>- odkop pod mostem, dle pol. 12273 - ODKOPÁVKY A PROKOPÁVKY OBECNÉ TŘ. I: 67,5=67,500 [A] 
 - vrty pro piloty, dle pol. 264841 - VRTY PRO PILOTY TŘ III A IV D DO 1000MM: 60,319=60,319 [B] 
 - výkopy pro spodní stavbu, dle pol. 13183 - HLOUBENÍ JAM ZAPAŽ I NEPAŽ TŘ II: 170,346=170,346 [C] 
Celkem: A+B+C=298,165 [D]</t>
  </si>
  <si>
    <t>- pilotážní plošina: 15*0,3*15=67,500 [A]</t>
  </si>
  <si>
    <t>obsyp opěr - svahové kužely, vč. zhutnění na požadovanou hodnotu</t>
  </si>
  <si>
    <t>- OP1, pravý kužel: 0,3333*1*4,3*41,6=59,621 [A] 
 - OP1, levý kužel: 0,3333*1*4,3*47,6=68,220 [B] 
 - OP2, pravý kužel: 0,3333*1*4,3*45,4=65,067 [C] 
 - OP2, levý kužel: 0,3333*1*4,3*41=58,761 [D] 
Celkem: A+B+C+D=251,669 [E]</t>
  </si>
  <si>
    <t>- zásyp před základy stěn - líc: 2*15,27*0,9=27,486 [A] 
 - zásyp před základy křídel - líc: 4*6,75*1,1=29,700 [B] 
Celkem: A+B=57,186 [C]</t>
  </si>
  <si>
    <t>- zásyp za opěrou, pod těsnící vrstvou - základ stěn, za rubem 1: 2*7*2,1=29,400 [A] 
 - zásyp za opěrou, pod těsnící vrstvou - základ stěn, za rubem 2: 2*7*1,45=20,300 [B] 
 - zásyp za opěrou, pod těsnící vrstvou - základ křídel: 4*2,7*1,7=18,360 [C] 
 - zásyp za opěrou, pod těsnící vrstvou - nad základem křídel: 4*1,75*0,52*3,5=12,740 [D] 
 - zásyp za opěrou, pod těsnící vrstvou - základ křídel, za: 4*2,65*1,95=20,670 [E] 
 - zásyp za opěrou, pod křídly: 4*0,75*5,15=15,450 [F] 
 - zásyp za opěrou, nad těsnící vrstvou - za rubem 1: 2*9,8*9,7=190,120 [G] 
 - zásyp za opěrou, nad těsnící vrstvou - za rubem 1: 2*9,8*7,6=148,960 [H] 
Celkem: A+B+C+D+E+F+G+H=456,000 [I]</t>
  </si>
  <si>
    <t>- svahový kužel vpravo, OP1: 3,1415*0,25*6,35*7,65=38,152 [A] 
 - svahový kužel vlevo, OP1: 3,1415*0,25*6,35*7,65=38,152 [B] 
 - svahový kužel vpravo, OP2: 3,1415*0,25*6,15*7,4=35,742 [C] 
 - svahový kužel vlevo, OP2: 3,1415*0,25*6,15*7,4=35,742 [D] 
Celkem plocha: A+B+C+D=147,788 [E] 
Celkem objem: 0,15*E=22,168 [F]</t>
  </si>
  <si>
    <t>- dle pol.18220: 147,788=147,788 [A]</t>
  </si>
  <si>
    <t>- dle pol.18242: 2*147,788=295,576 [A]</t>
  </si>
  <si>
    <t>21204</t>
  </si>
  <si>
    <t>TRATIVODY KOMPLET Z TRUB NEKOV DN DO 200MM</t>
  </si>
  <si>
    <t>rubová drenáž DN 150 mm, vč. ochrany geotextílií a obsypu</t>
  </si>
  <si>
    <t>- OP1: 30=30,000 [A] 
 - OP4: 30=30,000 [B] 
Celkem: A+B=60,000 [C]</t>
  </si>
  <si>
    <t>"drenážní vrstva z polymerbetonu na NK, při pravé římse po délce mostu,   
žebra v místě odvodnění izolace a odvodňovačů</t>
  </si>
  <si>
    <t>- drenážní polymerbeton: 1*2*0,15*0,04*4,9=0,059 [A] 
 - žebra v místě odvodnění izolace: 1*2*0,5*0,06*0,5=0,030 [B] 
Celkem: A+B=0,089 [C]</t>
  </si>
  <si>
    <t>21363</t>
  </si>
  <si>
    <t>DRENÁŽNÍ VRSTVY Z GEOMATRACE</t>
  </si>
  <si>
    <t>plošná drenáž z plastu na rubových plochách stěn</t>
  </si>
  <si>
    <t>- stěny: 2*11*4,05=89,100 [A] 
 - křídla: 4*22,45=89,800 [B] 
Celkem: A+B=178,900 [C]</t>
  </si>
  <si>
    <t>Položka zahrnuje:  
- dodávku předepsané geomatrace pro drenážní vrstvu, včetně mimostaveništní a vnitrostaveništní dopravy  
- provedení drenážní vrstvy předepsaných rozměrů a předepsaného tvaru</t>
  </si>
  <si>
    <t>železobetonové piloty prům.800 mm z betonu C30/37, SVP viz Technické specifikace,  
včetně zk. Integrity PIT + CHA v rozsahu dle požadavků TKP</t>
  </si>
  <si>
    <t>- stěna OP1: 3,1415*0,25*8*5*0,81=25,446 [A] 
 - krídla OP1: 3,1415*0,25*4*5*0,81=12,723 [B] 
 - stěna OP2: 3,1415*0,25*8*5*0,81=25,446 [C] 
 - krídla OP2: 3,1415*0,25*4*5*0,81=12,723 [D] 
Celkem: A+B+C+D=76,338 [E]</t>
  </si>
  <si>
    <t>parametrická spotřeba - odhad 100 kg/m3,  
vč. kotevních desek v oblasti základů (pro výztuže s nedostatečnou kotevní délkou)</t>
  </si>
  <si>
    <t>- stěna OP1: 0,1*25,44615=2,545 [A] 
 - krídla OP1: 0,1*12,723075=1,272 [B] 
 - stěna OP2: 0,1*25,44615=2,545 [C] 
 - krídla OP2: 0,1*12,723075=1,272 [D] 
Celkem: A+B+C+D=7,634 [E]</t>
  </si>
  <si>
    <t>"vrty pro železobetonové piloty prům.800 mm,  
vykázány vrty na délku pilot,  
hluché vrtání nevykázáno (OP1 stěna: 8x0.8=6.4m, OP1 křídla: 4x0.8=3.2m, OP2 stěna: 8x0.8=6.4m, OP2 křídla: 4x0.8=3.2m; celkem 19.2m)"</t>
  </si>
  <si>
    <t>- stěna OP1: 8*(5)=40,000 [A] 
 - krídla OP1: 4*(5)=20,000 [B] 
 - stěna OP2: 8*(5)=40,000 [C] 
 - krídla OP2: 4*(5)=20,000 [D] 
Celkem: A+B+C+D=120,000 [E]</t>
  </si>
  <si>
    <t>27152</t>
  </si>
  <si>
    <t>POLŠTÁŘE POD ZÁKLADY Z KAMENIVA DRCENÉHO</t>
  </si>
  <si>
    <t>podklad ze štěrkopísku pod základy</t>
  </si>
  <si>
    <t>- podklad: 2*0,15*63,35=19,005 [A]</t>
  </si>
  <si>
    <t>272325</t>
  </si>
  <si>
    <t>ZÁKLADY ZE ŽELEZOBETONU DO C30/37</t>
  </si>
  <si>
    <t>železobetonové základy pod podpěrami z betonu C30/37, SVP viz Technické specifikace, včetně bednění, pracovních a dilatačních spar, vč. izolačních souvrství asfaltovými nátěry</t>
  </si>
  <si>
    <t>- základy stěn: 2*1,2*0,59*13=18,408 [A] 
 - základy krídel: 4*3*0,58*3,625=25,230 [B] 
Celkem: A+B=43,638 [C]</t>
  </si>
  <si>
    <t>- objem dle pol. 272325: 0,15*43,638=6,546 [A]</t>
  </si>
  <si>
    <t>- stěny: 2*2*3*11,2=134,400 [A] 
 - křídla: 2*4*2,2*1,4=24,640 [B] 
Celkem: A+B=159,040 [C]</t>
  </si>
  <si>
    <t>- stěny: 1*2*3*11,2=67,200 [A] 
 - křídla: 1*4*2,2*1,4=12,320 [B] 
Celkem: A+B=79,520 [C]</t>
  </si>
  <si>
    <t>- pravá římsa: 18*6,5=117,000 [A] 
 - levá římsa: 18*6,5=117,000 [B] 
Celkem: A+B=234,000 [C]</t>
  </si>
  <si>
    <t>- pravá římsa: 17,9*0,325=5,818 [A] 
 - levá římsa: 17,9*0,325=5,818 [B] 
Celkem: A+B=11,636 [C]</t>
  </si>
  <si>
    <t>- objem dle pol. 317325: 0,15*11,635=1,745 [A]</t>
  </si>
  <si>
    <t>327314</t>
  </si>
  <si>
    <t>ZDI OPĚRNÉ, ZÁRUBNÍ, NÁBŘEŽNÍ Z PROSTÉHO BETONU DO C25/30</t>
  </si>
  <si>
    <t>- OP1,vpravo: 1*0,6*2,5=1,500 [A] 
 - OP1, vlevo: 1*0,6*2,5=1,500 [B] 
 - OP4,vpravo: 1,0*0,6*2,5=1,500 [C] 
 - OP4, vlevo: 1,0*0,6*2,5=1,500 [D] 
Celkem: A+B+C+D=6,000 [E]</t>
  </si>
  <si>
    <t>"ŽB zavěšená křídla z betonu C30/37, SVP viz Technické specifikace, včetně bednění,  
izolačních souvrství asf. nátěry, těsnění pracovních a dilatačních spar"</t>
  </si>
  <si>
    <t>- OP1, křídlo 1P: 0,75*24,6=18,450 [A] 
 - OP1, křídlo 1L: 0,75*24,4=18,300 [B] 
 - OP2, křídlo 2P: 0,75*24,6=18,450 [C] 
 - OP2, křídlo 2L: 0,75*24,4=18,300 [D] 
Celkem: A+B+C+D=73,500 [E]</t>
  </si>
  <si>
    <t>parametrická spotřeba - odhad 125 kg/m3</t>
  </si>
  <si>
    <t>- dle pol. 333325: 0,125*73,5=9,188 [A]</t>
  </si>
  <si>
    <t>389325</t>
  </si>
  <si>
    <t>MOSTNÍ RÁMOVÉ KONSTRUKCE ZE ŽELEZOBETONU C30/37</t>
  </si>
  <si>
    <t>"ŽB stěny rámu a příčel z betonu C30/37, SVP viz Technické specifikace, včetně bednění,  
izolačních souvrství asf. nátěry, těsnění pracovních a dilatačních spar"</t>
  </si>
  <si>
    <t>- OP1,stěna: 0,45*3,71*12,5=20,869 [A] 
 - OP2, stěna: 0,45*3,7*12,5=20,813 [B] 
 - náběhy, vč. stěny: 2*0,6*0,3*12,5=4,500 [C] 
 - Příčel: 4,9*5,68=27,832 [D] 
Celkem: A+B+C+D=74,014 [E]</t>
  </si>
  <si>
    <t>389365</t>
  </si>
  <si>
    <t>VÝZTUŽ MOSTNÍ RÁMOVÉ KONSTRUKCE Z OCELI 10505, B500B</t>
  </si>
  <si>
    <t>parametrická spotřeba - odhad 190 kg/m3</t>
  </si>
  <si>
    <t>- dle pol. 389325: 0,19*74,0133=14,063 [A]</t>
  </si>
  <si>
    <t>podkladní beton C12/15n, SVP viz Technické specifikace, pod základy</t>
  </si>
  <si>
    <t>- základy stěn: 2*1,5*0,15*13,3=5,985 [A] 
 - základy krídel: 4*3,3*0,15*3,65=7,227 [B] 
Celkem: A+B=13,212 [C]</t>
  </si>
  <si>
    <t>- opevnění příkopu v patě svahu pod skluzy vpravo: 2*2,5*0,15*2=1,500 [A] 
 - opevnění příkopu v patě svahu pod skluzy vlevo: 2*1,7*0,15*2=1,020 [B] 
 - kolem křídel OP1: 2*0,5*0,15*8=1,200 [C] 
 - kolem křídel OP1: 2*0,5*0,15*7,75=1,163 [D] 
Celkem: A+B+C+D=4,883 [E]</t>
  </si>
  <si>
    <t>pilotážní šablony vyztužené kari sítí, vč. odstranění, odvozu a uložení na skládku</t>
  </si>
  <si>
    <t>- OP1: 0,15*44=6,600 [A] 
 - OP2: 0,15*44=6,600 [B] 
Celkem: A+B=13,200 [C]</t>
  </si>
  <si>
    <t>457312</t>
  </si>
  <si>
    <t>VYROVNÁVACÍ A SPÁDOVÝ PROSTÝ BETON C12/15</t>
  </si>
  <si>
    <t>spádový beton pod rubovou drenáží C12/15</t>
  </si>
  <si>
    <t>- stěny: 2*1*0,25*0,51*11=2,805 [A] 
 - křídla pravé: 2*2*0,25*0,35*4=1,400 [B] 
 - křídla levé: 2*2*0,25*0,72*4=2,880 [C] 
Celkem: A+B+C=7,085 [D]</t>
  </si>
  <si>
    <t>"ochranný zásyp za stěnami a křídly s drenážní funkcí,  
samostatný přechodový klín v prostoru mezi křídly,  
z propustného a nenamrzavého materiálu, vč. zhutnění na požadovanou hodnotu"</t>
  </si>
  <si>
    <t>- ochranný zásyp, stěny: 2*0,6*2,3*11=30,360 [A] 
 - ochranný zásyp, křídla: 4*0,6*2,7*3,4=22,032 [B] 
 - samostatný přechodový klín: 2*11*5=110,000 [C] 
Celkem: A+B+C=162,392 [D]</t>
  </si>
  <si>
    <t>- kolem křídel OP1: 2*0,5*0,2*8=1,600 [A] 
 - kolem křídel OP1: 2*0,5*0,2*7,75=1,550 [B] 
 - OP1 přechodový klín P: 1*0,2*2,5=0,500 [C] 
 - OP1 přechodový klín L: 1*0,2*2,5=0,500 [D] 
 - OP2 přechodový klín P: 1*0,2*2,5=0,500 [E] 
 - OP2 přechodový klín L: 1*0,2*2,5=0,500 [F] 
Celkem: A+B+C+D+E+F=5,150 [G]</t>
  </si>
  <si>
    <t>vrstva mechanicky zpevněného kameniva (MZK, fr. 0/32) tl. 170 mm, mimo most</t>
  </si>
  <si>
    <t>- před mostem: 11,5*6,5=74,750 [A] 
 - za mostem: 11,5*6,5=74,750 [B] 
Celkem: A+B=149,500 [C]</t>
  </si>
  <si>
    <t>vrstva štěrkodrti (min. ŠDA, fr 0/32) tl. 250 mm, mimo most</t>
  </si>
  <si>
    <t>- před mostem: 11*6,5=71,500 [A] 
 - za mostem: 11*6,5=71,500 [B] 
Celkem: A+B=143,000 [C]</t>
  </si>
  <si>
    <t>"0.80 kg/m2, kationaktivní emulze, pod podkladní vrstvou, mimo most  
(plocha dle pol.56314)"</t>
  </si>
  <si>
    <t>- plocha dle pol. 56314: 149,5=149,500 [A]</t>
  </si>
  <si>
    <t>"0.3 kg/m2, mezi obrusnou a ložní vrstvou, mimo most  
(plocha dle pol. 574C56a)"</t>
  </si>
  <si>
    <t>- plocha dle pol.574C56a: 149,5=149,500 [A]</t>
  </si>
  <si>
    <t>"0.3 kg/m2, mezi ložní a podkladní vrstvou, mimo most  
(plocha dle pol. 574E46)"</t>
  </si>
  <si>
    <t>- plocha dle pol.574E46: 149,5=149,500 [A]</t>
  </si>
  <si>
    <t>c</t>
  </si>
  <si>
    <t>"0.3 kg/m2, mezi obrusnou a ložní vrstvou,  na mostě  
(plocha dle pol. 574C56b)"</t>
  </si>
  <si>
    <t>- plocha dle pol.574C56b: 56,35=56,350 [A]</t>
  </si>
  <si>
    <t>d</t>
  </si>
  <si>
    <t>"0.3 kg/m2, mezi ochranou izolace a ložní vrstvou, na mostě  
(plocha dle pol. 575C55)"</t>
  </si>
  <si>
    <t>- plocha dle pol.575C55: 56,35=56,350 [A]</t>
  </si>
  <si>
    <t>obrusná vrstva ACO 11+ 50/70, tl. 40 mm, mimo most</t>
  </si>
  <si>
    <t>obrusná vrstva ACO 11+ 50/70, tl. 40 mm, na mostě</t>
  </si>
  <si>
    <t>- most: 11,5*4,9=56,350 [A]</t>
  </si>
  <si>
    <t>ložní vrstva ACL 16+ ,50/70, tl. 60 mm, mimo most</t>
  </si>
  <si>
    <t>ložní vrstva ACL 16+, 50/70 , tl. 60 mm, na mostě</t>
  </si>
  <si>
    <t>podkladní vrstva ACP 16+ ,50/70, tl. 50 mm, mimo most</t>
  </si>
  <si>
    <t>575C53</t>
  </si>
  <si>
    <t>LITÝ ASFALT MA IV (OCHRANA MOSTNÍ IZOLACE) 11 TL. 40MM</t>
  </si>
  <si>
    <t>ochranná vrstva MA 11 IV, tl. 40 mm, na mostě</t>
  </si>
  <si>
    <t>"posyp předobaleným kamenivem frakce 2/4, 5kg/m2, na povrchu MA, na mostě  
(plocha dle pol. 575C53)"</t>
  </si>
  <si>
    <t>- plocha dle pol.575C53: 56,35=56,350 [A]</t>
  </si>
  <si>
    <t>výplň spáry vozovka - římsa s předtěsněním (i podél zpevnění před a za římsami), řezaná spára vykázaná v pol.931326</t>
  </si>
  <si>
    <t>- pravá římsa: 17,9=17,900 [A] 
 - levá římsa: 17,9=17,900 [B] 
 - podél zpevnění za římsou: 4*2,5=10,000 [C] 
Celkem: A+B+C=45,800 [D]</t>
  </si>
  <si>
    <t>"natavované asfaltové izolační pásy na penetrační nátěr,  
resp. kotevně impregn. nátěr,  
vykázáno bez přesahů"</t>
  </si>
  <si>
    <t>- horní povrch křídel: 4*0,5*6,5=13,000 [A] 
 - rubová plocha křídel - zatažení na 0.5 m: 4*0,5*6,5=13,000 [B] 
 - rub stěn - zatažení z NK o 0.5 m: 2*0,5*11=11,000 [C] 
Celkem: A+B+C=37,000 [D]</t>
  </si>
  <si>
    <t>- NK: 12,5*4,9=61,250 [A]</t>
  </si>
  <si>
    <t>"ochrana izolace - asf. pásy s výztužnou kovovou vložkou, 100 mm před líc říms na NK,  
výkázaná plocha izolovaného povrchu, tj. bez přesahů izolačních pásů,  
vč. úpravy kolem kotevních přípravků říms"</t>
  </si>
  <si>
    <t>- NK: 4*0,6*4,9=11,760 [A] 
 - křídla - horní povrch + zatažení na šikmo 0.35 m: 4*0,85*6,5=22,100 [B] 
Celkem: A+B=33,860 [C]</t>
  </si>
  <si>
    <t>- základy, stěny, líc: 1*2*1,15*13=29,900 [A] 
 - základy, stěny, líc boky: 1*2*0,6*1,2=1,440 [B] 
 - základy, křídla, líc: 1*4*0,84*3,65=12,264 [C] 
 - základy, stěny, rub svislý: 2*2*0,52*7=14,560 [D] 
 - základy, křídla, rub svislý: 2*4*0,52*3,65=15,184 [E] 
 - základy, křídla, boky: 2*4*0,58*3=13,920 [F] 
 - základy, horní povrch, rub: 2*2*18,625=74,500 [G] 
 - křídla, líc: 1*4*10,25=41,000 [H] 
 - křídla, rub: 2*4*24,5=196,000 [I] 
 - křídla, zadní plocha: 2*4*0,75*5,25=31,500 [J] 
 - stěny, rub: 2*4*4,54*11=399,520 [K] 
Celkem: A+B+C+D+E+F+G+H+I+J+K=829,788 [L]</t>
  </si>
  <si>
    <t>- pravá římsa: 1,56*17,9=27,924 [A] 
 - levá římsa: 1,56*17,9=27,924 [B] 
Celkem: A+B=55,848 [C]</t>
  </si>
  <si>
    <t>"ochranný nátěr typu S2 (OS-B),  
lícní plochy NK pod římsami + spodní povrch,  
stěny 1 m nad upravený terén"</t>
  </si>
  <si>
    <t>- pravá hrana, boční + spodní: 0,68*4=2,720 [A] 
 - levá hrana, boční + spodní: 0,68*5=3,400 [B] 
 - stěny: 2*1,2*12,5=30,000 [C] 
Celkem: A+B+C=36,120 [D]</t>
  </si>
  <si>
    <t>- pravá římsa: 0,275*17,9=4,923 [A] 
 - levá římsa: 0,275*17,9=4,923 [B] 
Celkem: A+B=9,846 [C]</t>
  </si>
  <si>
    <t>- vpravo: 20=20,000 [A] 
 - vlevo: 20=20,000 [B] 
Celkem: A+B=40,000 [C]</t>
  </si>
  <si>
    <t>nástavce na svodidla modré barvy na mostě a úsek 200 m před a za mostem</t>
  </si>
  <si>
    <t>- modrá barva (200+18+200): 2*10=20,000 [A]</t>
  </si>
  <si>
    <t>nivelační značky umístěné do spodní stavby (2x2=4 ks) a říms (3x2=6 ks)</t>
  </si>
  <si>
    <t>- spodní stavba: 4=4,000 [A] 
 - římsy: 6=6,000 [B] 
Celkem: A+B=10,000 [C]</t>
  </si>
  <si>
    <t>letopočet stavby vlysem do betonu na líci viditelné části římsy v počtu 1 ks na pravé straně</t>
  </si>
  <si>
    <t>- letopočet: 1=1,000 [A]</t>
  </si>
  <si>
    <t>- vodící proužek vlevo V4: 1*0,25*17,9=4,475 [A] 
 - vodící proužek vpravo V4: 1*0,25*17,9=4,475 [B] 
 - dělící čára V2a: 0,5*0,125*17,92=1,120 [C] 
Celkem: A+B+C=10,070 [D]</t>
  </si>
  <si>
    <t>- plocha dle pol.915111: 10,07=10,070 [A]</t>
  </si>
  <si>
    <t>- přechodové klíny: 4*5,5=22,000 [A] 
 - kolem křídel OP1: 2*8=16,000 [B] 
 - kolem křídel OP2: 2*7,75=15,500 [C] 
Celkem: A+B+C=53,500 [D]</t>
  </si>
  <si>
    <t>- přechodové klíny: 4*2,5=10,000 [A]</t>
  </si>
  <si>
    <t>naříznutí, zaříznutí asfaltových vrstev, podél říms a nad rubem stěn</t>
  </si>
  <si>
    <t>- pravá římsa: 17,9=17,900 [A] 
 - levá římsa: 17,9=17,900 [B] 
 - nad rubem stěn: 2*2*11,5=46,000 [C] 
Celkem: A+B+C=81,800 [D]</t>
  </si>
  <si>
    <t>931326</t>
  </si>
  <si>
    <t>TĚSNĚNÍ DILATAČ SPAR ASF ZÁLIVKOU MODIFIK PRŮŘ DO 800MM2</t>
  </si>
  <si>
    <t>výplň řezané spáry 20x40mm nad rubem stěny, modifikovaná zálivka</t>
  </si>
  <si>
    <t>- nad rubem stěny: 2*11,5=23,000 [A]</t>
  </si>
  <si>
    <t>- vpravo: 2*10,5=21,000 [A] 
 - vlevo: 2*10=20,000 [B] 
Celkem: A+B=41,000 [C]</t>
  </si>
  <si>
    <t>zaústění skluzů v patě svahu</t>
  </si>
  <si>
    <t>- zaústění: 4=4,000 [A]</t>
  </si>
  <si>
    <t>- odvodňení izolace:4=4,000 [A]</t>
  </si>
  <si>
    <t>skruž pro betonáž NK</t>
  </si>
  <si>
    <t>- NK: 13,5*3,85*4=207,900 [A]</t>
  </si>
  <si>
    <t>SO 204</t>
  </si>
  <si>
    <t>Lávka pro pěší</t>
  </si>
  <si>
    <t>- dle pol. 12273 - ODKOPÁVKY A PROKOPÁVKY OBECNÉ TŘ. I: 15,0=15,000 [A] 
 - dle pol. 264741 - VRTY PRO PILOTY TŘ I A II D DO 1000MM: 11,448=11,448 [B] 
 - dle pol. 264742 - VRTY PRO PILOTY TŘ I A II D DO 1200MM: 27,710=27,710 [C] 
 - dle pol. 13183 - HLOUBENÍ JAM ZAPAŽ I NEPAŽ TŘ II: 401,691=401,691 [D] 
 - dle pol. 17411 - ZÁSYP JAM A RÝH ZEMINOU SE ZHUTNĚNÍM: -90,282=-90,282 [E] 
Celkem: 365,567 m3 * 1,7 =621,464 [F] t</t>
  </si>
  <si>
    <t>2*34,3=68,600 [A]</t>
  </si>
  <si>
    <t>12 * 7 * 1 =84,000 [A]</t>
  </si>
  <si>
    <t>"odkop pilotážních plošin,  
vč. odvozu na skládku"</t>
  </si>
  <si>
    <t>Lávka: 
 - pilotážní plošiny, dle pol. 17180a: 15=15,000 [A]</t>
  </si>
  <si>
    <t>Lávka: 
 -  (dle pol. 17411 - ZÁSYP JAM A RÝH ZEMINOU SE ZHUTNĚNÍM): 90,282=90,282 [A] 
 - dle pol. 18220 - ROZPROSTŘENÍ ORNICE VE SVAHU: 69,465=69,465 [B] 
viz pol.č. 17180a: 15,0 =15,000 [C] 
viz pol.č. 17180b: 134,665 =134,665 [D] 
viz pol.č. 17180c: 1093,839 =1 093,839 [E] 
viz pol.č. 17 481: 10,080 =10,080 [F] 
Celkem: A+B+C+D+E+F=1 413,331 [G]</t>
  </si>
  <si>
    <t>"výkopy pro spodní stavbu,  
vč. odvozu na skládku, vč. čerpání vody"</t>
  </si>
  <si>
    <t>Lávka: 
 - OP3: 2*9,3=18,600 [A] 
 - OP3 - křídla: 2*9,1=18,200 [B] 
 - P2: 3,4*4,1=13,940 [C] 
Zdi:Celkem: A+B+C=50,740 [D] 
 - 1 - 2 P: 10*4,215=42,150 [E] 
 - 2 - 6 P: 6,56*4,045=26,535 [F] 
 - 6 - 3 P: 3,44*3,485=11,988 [G] 
 - 3 - 4 P: 9,48*3,97=37,636 [H] 
 - 4 - 5 P: 3,54*4,95=17,523 [I] 
 - 5 - 7 P: 3,05*2,18=6,649 [J] 
 - 7 - 8 P: 10,02*2,14=21,443 [K] 
 - 8 - 9 P: 10,48*2,04=21,379 [L] 
 - 9 - 10 P: 22,5*2,415=54,338 [M] 
 - 10 - 11 P: 2,2*1,67=3,674 [N] 
Celkem: E+F+G+H+I+J+K+L+M+N=243,315 [O] 
Zdi: 
 - 1 - 2 L: 10*2,95=29,500 [P] 
 - 2 - 6 L: 6,56*2,835=18,598 [Q] 
 - 6 - 3 L: 3,44*2,82=9,701 [R] 
 - 3 - 4 L: 9*2,825=25,425 [S] 
 - 4 - 5 L: 7,5*3,255=24,413 [T] 
Celkem: P+Q+R+S+T=107,637 [U] 
Celkem: D+O+U=401,692 [V]</t>
  </si>
  <si>
    <t>- odkop pod mostem, dle pol. 12273 - ODKOPÁVKY A PROKOPÁVKY OBECNÉ TŘ. I: 15,0=15,000 [A] 
 - vrty pro piloty, dle pol. 264741 - VRTY PRO PILOTY TŘ I A II D DO 1000MM: 11,448=11,448 [B] 
 - vrty pro piloty, dle pol. 264742 - VRTY PRO PILOTY TŘ I A II D DO 1200MM: 27,710=27,710 [C] 
 - výkopy pro spodní stavbu, dle pol. 13183 - HLOUBENÍ JAM ZAPAŽ I NEPAŽ TŘ II: 401,691=401,691 [D] 
Celkem: A+B+C+D=455,849 [E]</t>
  </si>
  <si>
    <t>Lávka: 
 - OP1: 5*0,3*5=7,500 [A] 
 - P2: 5*0,3*5=7,500 [B] 
 - OP3 (v rámci SO253): 0=0,000 [C] 
Celkem: A+B+C=15,000 [D]</t>
  </si>
  <si>
    <t>zásypy v přechodové oblasti a obsypy opěr, vč. zhutnění na požadovanou hodnotu</t>
  </si>
  <si>
    <t>Lávka - přechodové ovlasti: 
 - OP3, zásyp za opěrou mezi křídly: 0,97*8,35=8,100 [A] 
 - OP1, zásyp za opěrou mezi křídly: 0,97*3,5=3,395 [B] 
 - OP1, zásyp za opěrou, pod křídly, po rozhraní etap: 2*1,85=3,700 [C] 
 - OP1, zásyp za opěrou, pod opěrou (na šířku opěry), po rozhraní etap: 2*13,1=26,200 [D] 
Lávka: 
 - OP1, pravý kužel: 0,3333*1*4,8*29,15=46,635 [E] 
 - OP1, levý kužel: 0,3333*1*4,8*29,15=46,635 [F] 
Celkem: A+B+C+D+E+F=134,665 [G]</t>
  </si>
  <si>
    <t>násypové těleso chodníku, vč. zhutnění na požadovanou hodnotu</t>
  </si>
  <si>
    <t>Chodník - pod těsnící vrstvou: 
 - 1 - 2: 10*2,24=22,400 [A] 
 - 2 - 6: 6,56*3,34=21,910 [B] 
 - 6 - 3: 3,44*3,785=13,020 [C] 
 - 3 - 4: 9*4,4675=40,208 [D] 
 - 4 - 5: 5,9*5,1525=30,400 [E] 
 - 5 - 7: 4*1,215=4,860 [F] 
 - 7 - 8: 10,02*1,3075=13,101 [G] 
 - 8 - 9: 10,48*1,225=12,838 [H] 
 - 9 - 10: 18,6*1,07=19,902 [I] 
Celkem: A+B+C+D+E+F+G+H+I=178,639 [J] 
Chodník - nad těsnící vrstvou: 
 - 1 - 2: 10*0,1605=1,605 [K] 
 - 2 - 6: 6,56*0,316=2,073 [L] 
 - 6 - 3: 3,44*0,2195=0,755 [M] 
 - 3 - 4: 9*1,622=14,598 [N] 
 - 4 - 5: 4,65*3,6005=16,742 [O] 
 - 4 - 5 kužel vlevo: 0,3333*2,48*17,652=14,591 [P] 
 - 5 - 7 vpravo: 4,04*1,654=6,682 [Q] 
 - 5 - 7 střed: 5,13*8,395=43,066 [R] 
 - 5 - 7 vlevo: 6,44*4,469=28,780 [S] 
 - 7 - 8 vpravo: 10,07*3,0745=30,960 [T] 
 - 7 - 8 střed: 10,07*10,581=106,551 [U] 
 - 7 - 8 vlevo: 10,07*6,338=63,824 [V] 
 - 8 - 9 vpravo: 9,98*5,984=59,720 [W] 
 - 8 - 9 střed: 9,98*13,759=137,315 [X] 
 - 8 - 9 vlevo: 9,98*9,996=99,760 [Y] 
 - 9 - 9a vpravo: 14,48*9,999=144,786 [Z] 
 - 9 - 9a střed: 7,86*16,399=128,896 [AA] 
 - 9 - 9a vlevo: 0,6666*4,61*15,15=46,556 [AB] 
Celkem: K+L+M+N+O+P+Q+R+S+T+U+V+W+X+Y+Z+AA+AB=947,260 [AC] 
 - odečtení ochranného zásypu dle pol. 45857b - VÝPLŇ ZA OPĚRAMI A ZDMI Z KAMENIVA TĚŽENÉHO: -32,06=-32,060 [AD] 
Celkem: J+AC+AD=1 093,839 [AE]</t>
  </si>
  <si>
    <t>17250</t>
  </si>
  <si>
    <t>ZŘÍZENÍ TĚSNĚNÍ ZE ZEMIN NEPROPUSTNÝCH</t>
  </si>
  <si>
    <t>"těsnící vrstva za rubem zdí z nepropustné (jílovité) zeminy, vč. zhutnění na požadovanou hodnotu,  
(alternativně možno použít fólií pevnosti 20 kN/m (protažení 20%) mezi vrstvami geotextílie (2x300 g/m2) mezi ŠP podsypem a zásypem fr. 0-16)"</t>
  </si>
  <si>
    <t>Chodník - těsnící vrstva: 
 - 1 - 2: 0,3*11,45=3,435 [A] 
 - 2 - 6: 0,3*20,95=6,285 [B] 
 - 6 - 3: 0,3*9,25=2,775 [C] 
 - 3 - 4: 0,3*26,7=8,010 [D] 
 - 4 - 5: 0,3*11,65=3,495 [E] 
 - 5 - 7: 0,3*8=2,400 [F] 
 - 7 - 8: 0,3*20,05=6,015 [G] 
 - 8 - 9: 0,3*20,35=6,105 [H] 
 - 9 - 10: 0,3*37,5=11,250 [I] 
Celkem: A+B+C+D+E+F+G+H+I=49,770 [J]</t>
  </si>
  <si>
    <t>zásypy z vykopané zeminy vhodné, před lícem základů, vč. zhutnění na požadovanou hodnotu,</t>
  </si>
  <si>
    <t>Zdi pravé: 
 - 1 - 2 P: 10,06*1,135=11,418 [A] 
 - 2 - 6 P: 6,49*0,8575=5,565 [B] 
 - 6 - 3 P: 3,41*0,8175=2,788 [C] 
 - 3 - 4 P: 8,9*0,795=7,076 [D] 
 - 4 - 5 P: 2,52*0,8=2,016 [E] 
 - 5 - 7 P: 3*0,78=2,340 [F] 
 - 7 - 8 P: 10,02*0,745=7,465 [G] 
 - 8 - 9 P: 10,48*0,65=6,812 [H] 
 - 9 - 10 P: 23,31*0,875=20,396 [I] 
 - 10 - 11 P: 2,2*0,67=1,474 [J] 
Celkem: A+B+C+D+E+F+G+H+I+J=67,350 [K] 
Zdi levé: 
 - 1 - 2 L: 10*0,5275=5,275 [L] 
 - 2 - 6 L: 6,56*0,615=4,034 [M] 
 - 6 - 3 L: 3,44*0,62=2,133 [N] 
 - 3 - 4 L: 9*0,635=5,715 [O] 
 - 4 - 5 L: 7,5*0,77=5,775 [P] 
Celkem: L+M+N+O+P=22,932 [Q] 
Celkem: K+Q=90,282 [R]</t>
  </si>
  <si>
    <t>zásyp základu, vč. zhutnění na požadovanou hodnotu</t>
  </si>
  <si>
    <t>Lávka: 
 - P2, zásyp základu: 9,6*0,55=5,280 [A] 
 - P2, zásyp základu: 4*1,2=4,800 [B] 
Celkem: A+B=10,080 [C]</t>
  </si>
  <si>
    <t>Lávka: 
 - svahový kužel vpravo, OP1: 3,1415*0,156*7,79*9,07=34,626 [A] 
 - svahový kužel vlevo, OP1: 3,1415*0,156*7,79*9,07=34,626 [B] 
 - terén před OP1: 2*4,4=8,800 [C] 
Celkem plocha pro lávku: A+B+C=78,052 [D] 
Chodník: 
 - 1 - 2: 0,45*10=4,500 [F] 
 - 2 - 6: 0,87*6,56=5,707 [G] 
 - 6 - 3: 0,455*3,44=1,565 [H] 
 - 3 - 4: 0,915*9=8,235 [I] 
 - 4 - 5: 1,69*3,85=6,507 [J] 
 - 4 - 5 kužel vlevo: 3,1415*0,28*4,3*5,16=19,517 [K] 
 - 5 - 7 vpravo: 2,325*3,85=8,951 [L] 
 - 5 - 7 vlevo: 4,915*6,65=32,685 [M] 
 - 7 - 8 vpravo: 2,985*10,07=30,059 [N] 
 - 7 - 8 vlevo: 5,355*10,07=53,925 [O] 
 - 8 - 9 vpravo: 3,88*10,15=39,382 [P] 
 - 8 - 9 vlevo: 6,655*9,9=65,885 [Q] 
 - 9 - 9a vpravo: 4,96*15,65=77,624 [R] 
 - 9 - 9a vlevo: 3,1415*0,09*6,94*7,94=15,580 [S] 
 - kolem obrubníku vpravo: 0,15*68,5=10,275 [T] 
 - kolem obrubníku vlevo: 0,15*31=4,650 [U] 
Celkem plocha pro chodník: F+G+H+I+J+K+L+M+N+O+P+Q+R+S+T+U=385,047 [V] 
Celkem plocha: D+V=463,099 [W] 
Celkem objem: W*0,15=69,465 [X]</t>
  </si>
  <si>
    <t>Lávka: 
 - dle pol.18220: 78,053=78,053 [A] 
Chodník: 
 - dle pol.18220: 385,046=385,046 [B] 
Celkem: A+B=463,099 [C]</t>
  </si>
  <si>
    <t>- dle pol.18242: 2*463,099=926,198 [A]</t>
  </si>
  <si>
    <t>21202</t>
  </si>
  <si>
    <t>TRATIVODY KOMPLET Z TRUB NEKOV DN DO 100MM</t>
  </si>
  <si>
    <t>rubová drenáž DN 100 mm, vč. ochrany geotextílií a obsypu</t>
  </si>
  <si>
    <t>Zdi: 
 - pravá zeď: 57,3=57,300 [A] 
 - levá zeď: 29,1=29,100 [B] 
Celkem: A+B=86,400 [C]</t>
  </si>
  <si>
    <t>rubová drenáž DN 150 mm, vč. ochrany geotextílií a obsypu (OP1)</t>
  </si>
  <si>
    <t>Lávka: 
 - OP3: 2=2,000 [A] 
 - OP1: 3=3,000 [B] 
Celkem: A+B=5,000 [C]</t>
  </si>
  <si>
    <t>obsyp rubové drenáže mezerovitým betonem, vč. svislého žebra</t>
  </si>
  <si>
    <t>Lávka: 
 - OP3: 1,15*0,30*2,0=0,690 [A] 
 - OP3: 0,40*1,20*0,40=0,192 [B] 
Celkem: A+B=0,882 [C]</t>
  </si>
  <si>
    <t>plošná drenáž z plastu na rubových plochách opěr, nad těsnící vrstvou</t>
  </si>
  <si>
    <t>Lávka: 
 - OP3: 0,97*3,3=3,201 [A] 
 - OP3: 0,97*2,1=2,037 [B] 
Celkem: A+B=5,238 [C] 
Zdi: 
 - pravostranná: 64,15=64,150 [D] 
 - levostranná: 29,3=29,300 [E] 
Celkem: D+E=93,450 [F] 
Celkem: C+F=98,688 [G]</t>
  </si>
  <si>
    <t>224324</t>
  </si>
  <si>
    <t>PILOTY ZE ŽELEZOBETONU C25/30</t>
  </si>
  <si>
    <t>železobetonové piloty prům.900 mm a 1200 mm z betonu C25/30, SVP viz Technické specifikace,  
včetně zk. Integrity PIT + CHA v rozsahu dle požadavků TKP</t>
  </si>
  <si>
    <t>Lávka: 
 - OP3, průměr. 900: 3,1415*0,9*0,9*0,25*2*9=11,451 [A] 
 - P2, průměr 1200: 3,1415*1,2*1,2*0,25*1*10=11,309 [B] 
 - OP1, průměr 1200: 3,1415*1,2*1,2*0,25*1*14,5=16,399 [C] 
Celkem: A+B+C=39,159 [D]</t>
  </si>
  <si>
    <t>Lávka: 
 - objem dle pol. 224324: 0,1*39,159=3,916 [A]</t>
  </si>
  <si>
    <t>"pažící štětová stěna v. 5 m za křídlem OP3 lávky,  
hmotnost G=155.5 kg/m2,"</t>
  </si>
  <si>
    <t>Lávka: 
Celkem plocha - OP3: 5*5=25,000 [A] 
Celkem hmotnost: 0,1555*A=3,888 [B]</t>
  </si>
  <si>
    <t>Lávka 
Celkem plocha: 5*5=25,000 [A] 
elkem hmotnost: 0,1555*A=3,888 [B]</t>
  </si>
  <si>
    <t>261215</t>
  </si>
  <si>
    <t>VRTY PRO KOTVENÍ A INJEKTÁŽ NA POVRCHU TŘ. II D DO 50MM</t>
  </si>
  <si>
    <t>vrty pro zemní kotvy</t>
  </si>
  <si>
    <t>Lávka: 
 - OP3: 2*(17-2)=30,000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</si>
  <si>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</si>
  <si>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261514</t>
  </si>
  <si>
    <t>VRTY PRO KOTVENÍ A INJEKTÁŽ TŘ V NA POVRCHU D DO 35MM</t>
  </si>
  <si>
    <t>vrty do úložného prahu (převázky) pro kotevní přípravek lícních prefabrikátů, odhad ks pro prefabrikáty šířky 1 m</t>
  </si>
  <si>
    <t>Lávka: 
Celkem ks - OP3: 2*2=4,000 [A] 
Celkem délka: 0,45*A=1,800 [B]</t>
  </si>
  <si>
    <t>264741</t>
  </si>
  <si>
    <t>VRTY PRO PILOTY TŘ I A II D DO 1000MM</t>
  </si>
  <si>
    <t>"vrty pro železobetonové piloty prům.900 mm,  
vykázány vrty na délku pilot,  
hluché vrtání nevykázáno (OP3: 2x0.3=0.6m)"</t>
  </si>
  <si>
    <t>- OP3, ? 900: 2*(9)=18,000 [A]</t>
  </si>
  <si>
    <t>264742</t>
  </si>
  <si>
    <t>VRTY PRO PILOTY TŘ I A II D DO 1200MM</t>
  </si>
  <si>
    <t>"vrty pro železobetonové piloty prům.1200 mm,  
vykázány vrty na délku pilot,  
hluché vrtání nevykázáno (OP1: 1x0.3=0.6m, P2: 1x3.4=3.4m; celkem 3.7 m)"</t>
  </si>
  <si>
    <t>- P2, ? 1200: 1*(10)=10,000 [A] 
 - OP1, ? 1200: 1*(14.5)=14,500 [B] 
Celkem: A+B=24,500 [C]</t>
  </si>
  <si>
    <t>spádový beton pod rubovou drenáží C12/15n, SVP viz Technické specifikace, vč. izolačního nátěru na horním povrchu (OP3)</t>
  </si>
  <si>
    <t>Lávka: 
 - OP3: 1,35*0,15*2=0,405 [A] 
 - OP1: 0,2*0,5*0,97=0,097 [B] 
Celkem: A+B=0,502 [C]</t>
  </si>
  <si>
    <t>železobetonové základy pod podpěrami z betonu C25/30, SVP viz Technické specifikace, včetně bednění, pracovních, vč. izolačních souvrství asfaltovými nátěry</t>
  </si>
  <si>
    <t>Lávka: 
 - P2: 2*0,8*2=3,200 [A]</t>
  </si>
  <si>
    <t>železobetonové základy opěrných zdí z betonu C25/30, SVP viz Technické specifikace, včetně bednění, pracovních, vč. izolačních souvrství asfaltovými nátěry</t>
  </si>
  <si>
    <t>Zeď - pravostranná: 
 - dilat. A: 1,1*0,8*4=3,520 [A] 
 - dilat. B-1: 1,1*0,8*4=3,520 [B] 
 - dilat. B-2: 1,1*0,8*4=3,520 [C] 
 - dilat. C: 1,1*0,8*4,41=3,881 [D] 
 - dilat. D-1: 1,2*0,8*4,5=4,320 [E] 
 - dilat. D-2: 1,2*0,8*4,5=4,320 [F] 
 - dilat. E-1: 1,3*0,8*4=4,160 [G] 
 - dilat. E-2: 1,3*0,8*4=4,160 [H] 
 - dilat. F: 1,3*0,8*4=4,160 [I] 
 - dilat. G: 1,5*0,8*3,875=4,650 [J] 
 - dilat. H: 1,5*0,8*3,875=4,650 [K] 
 - dilat. I-1: 1,5*0,8*3,875=4,650 [L] 
 - dilat. I-2: 1,5*0,8*3,875=4,650 [M] 
 - dilat. J-1: 1,5*0,8*3,99=4,788 [N] 
 - dilat. J-2: 1,5*0,8*3,785=4,542 [O] 
 - dilat. J-3: 0,75*0,8*1,15=0,690 [P] 
Celkem: A+B+C+D+E+F+G+H+I+J+K+L+M+N+O+P=64,181 [Q] 
Zeď - levostranná: 
 - dilat. A-1: 1,1*0,7*3,5=2,695 [R] 
 - dilat. A-2: 1,1*0,7*3,5=2,695 [S] 
 - dilat. A-3: 1,1*0,7*3,5=2,695 [T] 
 - dilat. B-1: 1,2*0,8*3,5=3,360 [U] 
 - dilat. B-2: 1,2*0,8*3,5=3,360 [V] 
 - dilat. B-3: 1,2*0,8*3,5=3,360 [W] 
 - dilat. C-1: 1,3*0,8*4,25=4,420 [X] 
 - dilat. C-2: 1,3*0,8*4,25=4,420 [Y] 
 - dilat. D-1: 1,4*0,8*3,14=3,517 [Z] 
 - dilat. D-2: 1,4*0,8*3,14=3,517 [AA] 
Celkem: R+S+T+U+V+W+X+Y+Z+AA=34,039 [AB] 
Podezdívka plotu: 
 - dilat. A: 0,6*0,8*8,55=4,104 [AC] 
 - dilat. A - vynechání otvoru pro vpusť: -0,3*0,8*0,7=-0,168 [AD] 
 - dilat. B-1: 0,6*0,8*8=3,840 [AE] 
 - dilat. B-2: 0,6*0,8*0,59=0,283 [AF] 
Celkem: AC+AD+AE+AF=8,059 [AG] 
Celkem: Q+AB+AG=106,279 [AH]</t>
  </si>
  <si>
    <t>železobetonové základy pod křídly z betonu C25/30, SVP viz Technické specifikace, včetně bednění, pracovních a dilačních spar, vč. izolačních souvrství asfaltovými nátěry</t>
  </si>
  <si>
    <t>- křídla: 3*2,17*0,50*1,80=5,859 [A]</t>
  </si>
  <si>
    <t>podélný betonový práh betonu C25/30, SVP viz Technické specifikace, v patě zdi vyztužený vrstvou kari sítě, vč. přikotvení k pilotám, vč. prostupů pro rubovou drenáž</t>
  </si>
  <si>
    <t>Lávka: 
 - OP3: 0,35*0,75*2=0,525 [A]</t>
  </si>
  <si>
    <t>parametrická spotřeba - odhad 120 kg/m3</t>
  </si>
  <si>
    <t>Lávka: 
 - objem dle pol. 272324a: 0,12*3,2=0,384 [A]</t>
  </si>
  <si>
    <t>Zdi: 
 - objem dle pol. 272324b: 0,14*106,2786=14,879 [A]</t>
  </si>
  <si>
    <t>- objem dle pol. 272324c: 0,12*5,859=0,703 [A]</t>
  </si>
  <si>
    <t>286585</t>
  </si>
  <si>
    <t>KOTVY OCEL INJEKTOVANÉ V PODZEMÍ DL DO 10M ÚNOS PŘES 200KN</t>
  </si>
  <si>
    <t>pramecové zemní kotvy 4PKT, komplet, vč. chráničky v místě prostupu drenážním betonem</t>
  </si>
  <si>
    <t>- OP3, 4PKT-17,0/8,0 m á 1.0 m: 2=2,000 [A]</t>
  </si>
  <si>
    <t>Zahrnuje kompletní dodávku kotev délky od 9,01m do 10,00m a únosnosti přes 200kN včetně příslušenství (podložky, matice,  injektážního nástavce, injekční a odvzdušňovací hadice a pod.), podle požadavků a popisu uvedených v dokumentci pro zadání stavby;  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  
- průkazné a kontrolní zkoušky kotev;  
- druh, délku, rozmístění a rozsah zkoušek určuje zadávací dokumentace;  
- vrty pro kotvy nejsou součástí této položky uvedou se v položce 263 - vrty pro svorníky a kotvy v podzemí dl. do 12m.</t>
  </si>
  <si>
    <t>28659</t>
  </si>
  <si>
    <t>PŘÍPL ZA DALŠÍ 1M PRO KOTVY OCEL INJEKTOVANÉ DÉLKY PŘES 10M</t>
  </si>
  <si>
    <t>pramecové zemní kotvy 4PKT, komplet</t>
  </si>
  <si>
    <t>- OP3, 4PKT-17,0/8,0 m á 1.0 m:  2*(17-10)=14,000 [A]</t>
  </si>
  <si>
    <t>příplatek obsahuje ztížené provádění kotev delších než 10m za každý 1,0m.</t>
  </si>
  <si>
    <t>289324</t>
  </si>
  <si>
    <t>STŘÍKANÝ ŽELEZOBETON DO C25/30</t>
  </si>
  <si>
    <t>stříkaný beton tl. 150 mm vyztužený kari sítí 6/6/100/100, mezi pilotami, včetně drenáží DN 100</t>
  </si>
  <si>
    <t>0,896 =0,896 [A]</t>
  </si>
  <si>
    <t>Lávka: 
 - OP1: 2*2*2,6*11,5=119,600 [A]</t>
  </si>
  <si>
    <t>Lávka: 
 - OP1: 1*2*2,6*11,5=59,800 [A]</t>
  </si>
  <si>
    <t>železobetonové římsy z betonu C30/37, SVP viz Technické specifikace, včetně bednění, pracovních a dilatačních spar, vč. fabionu pro zatažení izolace, vč. příčné striáže na pochozí římse</t>
  </si>
  <si>
    <t>Zdi: 
 - pravostranná: 0,4*0,25*62,4=6,240 [A] 
 - levostranná: 0,5*0,25*35,91=4,489 [B] 
Celkem: A+B=10,729 [C]</t>
  </si>
  <si>
    <t>Lávka: 
 - objem dle pol. 317325: 0,15*10,729=1,609 [A]</t>
  </si>
  <si>
    <t>318125</t>
  </si>
  <si>
    <t>ZDI ODDĚLOVACÍ A OHRADNÍ Z DÍLCŮ ŽELEZOBETON DO C30/37</t>
  </si>
  <si>
    <t>lícní prefabrikáty tl. 200 mm z betonu C30/37, SVP viz Technické specifikace, s pohledovým betonem, vč. výztuže, vč. kotvících závitových tyčí v horní části pro vyvěšení, vč. otvorů v dolní části pro kotvení do betonového prahu, vč. navrtání a vlepení kotvy v dolní části, vč. protichloridového ochranného nátěru</t>
  </si>
  <si>
    <t>Lávka: 
 - OP3: 2*1*0,2*4,03=1,612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</si>
  <si>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</si>
  <si>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327324</t>
  </si>
  <si>
    <t>ZDI OPĚRNÉ, ZÁRUBNÍ, NÁBŘEŽNÍ ZE ŽELEZOVÉHO BETONU DO C25/30</t>
  </si>
  <si>
    <t>"ŽB dříky opěrných zdí z betonu C25/30, SVP viz Technické specifikace, včetně bednění,  
izolačních souvrství asf. nátěry, těsnění pracovních a dilatačních spar, vč. prostupu rubové drenáže"</t>
  </si>
  <si>
    <t>Zeď - pravostranná: 
 - dilat. A: 0,6*0,57*4=1,368 [A] 
 - dilat. B-1: 0,6*0,71*4=1,704 [B] 
 - dilat. B-2: 0,6*0,85*4=2,040 [C] 
 - dilat. C: 0,6*0,965*4,62=2,675 [D] 
 - dilat. D-1: 0,7*1,065*4,5=3,355 [E] 
 - dilat. D-2: 0,7*1,16*4,5=3,654 [F] 
 - dilat. E-1: 0,8*1,255*4=4,016 [G] 
 - dilat. E-2: 0,8*1,34*4=4,288 [H] 
 - dilat. F: 0,8*1,43*4=4,576 [I] 
 - dilat. G: 1,0*1,67*3,82=6,379 [J] 
 - dilat. H: 1,0*1,905*3,82=7,277 [K] 
 - dilat. I-1: 1,0*2,07*3,82=7,907 [L] 
 - dilat. I-2: 1,0*2,01*3,82=7,678 [M] 
 - dilat. J-1: 1,0*1,8*3,835=6,903 [N] 
 - dilat. J-2: 1,0*1,38*3,935=5,430 [O] 
 - dilat. J-3: 0,25*0,64*1,2=0,192 [P] 
 - odečtení zkosení: -0,5*0,2*0,2*60=-1,200 [Q] 
Celkem: A+B+C+D+E+F+G+H+I+J+K+L+M+N+O+P+Q=68,242 [R] 
Zeď - levostranná: 
 - dilat. A-1: 0,6*0,3*3,5=0,630 [S] 
 - dilat. A-2: 0,6*0,595*3,5=1,250 [T] 
 - dilat. A-3-1: 0,6*0,825*2=0,990 [U] 
 - dilat. A-3-2: 0,6*0,92*1,5=0,828 [V] 
 - dilat. B-1: 0,7*0,98*3,5=2,401 [W] 
 - dilat. B-2: 0,7*1,275*3,5=3,124 [X] 
 - dilat. B-3-1: 0,7*1,505*2=2,107 [Y] 
 - dilat. B-3-2: 0,7*1,6*1,5=1,680 [Z] 
 - dilat. C-1: 0,8*1,795*4,25=6,103 [AA] 
 - dilat. C-2: 0,8*2,145*4,25=7,293 [AB] 
 - dilat. D-1: 0,9*2,385*3,05=6,547 [AC] 
 - dilat. D-2: 0,9*2,56*3,05=7,027 [AD] 
 - odečtení zkosení: -0,5*0,2*0,2*24,77=-0,495 [AE] 
Celkem:S+T+U+V+W+X+Y+Z+AA+AB+AC+AD+AE=39,485 [AF] 
Podezdívka plotu: 
 - dilat. A: 0,3*0,845*8,55=2,167 [AG] 
 - dilat. B-1: 0,3*0,545*8=1,308 [AH] 
 - dilat. B-2: 0,3*0,645*0,9=0,174 [AI] 
Celkem: AG+AH+AI=3,649 [AJ] 
Celkem: R+AF+AJ=111,376 [AK]</t>
  </si>
  <si>
    <t>327325</t>
  </si>
  <si>
    <t>ZDI OPĚRNÉ, ZÁRUBNÍ, NÁBŘEŽNÍ ZE ŽELEZOVÉHO BETONU DO C30/37</t>
  </si>
  <si>
    <t>"ŽB úložný práh (převázka) z betonu C30/37, SVP viz Technické specifikace, včetně bednění,  
izolačních souvrství asf. nátěry, těsnění pracovních a dilatačních spar, vč. vlepení kotev kotevního přípravku (vrty a přípravek vykázán zvlášť)"</t>
  </si>
  <si>
    <t>Lávka: 
 - OP3, převázka: 1,9*1,5*1,97=5,615 [A] 
 - OP3, úložný práh: 1,97*0,75=1,478 [B] 
Celkem: A+B=7,093 [C]</t>
  </si>
  <si>
    <t>327365</t>
  </si>
  <si>
    <t>VÝZTUŽ ZDÍ OPĚRNÝCH, ZÁRUBNÍCH, NÁBŘEŽNÍCH Z OCELI 10505, B500B</t>
  </si>
  <si>
    <t>parametrická spotřeba - odhad 110 kg/m3</t>
  </si>
  <si>
    <t>Lávka: 
 - objem dle pol. 327325: 0,11*7,092=0,780 [A]</t>
  </si>
  <si>
    <t>Zdi: 
 - objem dle pol. 327324: 0,1*111,376=11,138 [A]</t>
  </si>
  <si>
    <t>"ŽB dříky opěr, podložiskové bloky, závěrné zídky a zavěšená křídla z betonu C30/37, SVP viz Technické specifikace, vč. prostupu křídlem pro drenáž, včetně bednění,  
vč. izolačních souvrství asf. nátěry, těsnění pracovních a dilatačních spar"</t>
  </si>
  <si>
    <t>Lávka: 
 - OP3, závěrná zídka: 0,75*1,47*1,97=2,172 [A] 
 - OP3, závěrná zídka - kapsa (obrys desky): 0,45*0,9=0,405 [B] 
 - OP3, levé křídla: 0,5*(0.85+1.56+2.26)*(1.8+1.8+1.8)=12,609 [C] 
 - OP3, pravé křídla: 0,5*(0.85+1.56+2.26)*(1.33+1.8+1.8)=11,512 [D] 
 - OP3, deska nad křídly: 5,22*0,9=4,698 [E] 
 - OP3, táhlo mezi křídly: 0,2*0,2*0,97=0,039 [F] 
 - OP3, podložiskové bloky (odhad): 2*0,6*0,25*0,6=0,180 [G] 
 - OP1, dřík, úložný práh: 1,97*2,15=4,236 [H] 
 - OP1, závěrná zídka: 0,75*1,43*1,97=2,113 [I] 
 - OP1, závěrná zídka - kapsa (obrys desky): 0,45*0,9=0,405 [J] 
 - OP1, levé křídlo: 0,5*3,85=1,925 [K] 
 - OP1, pravé křídlo: 0,5*3,9=1,950 [L] 
 - OP3, deska nad křídly: 2,25*0,9=2,025 [M] 
 - OP1, podložiskové bloky (odhad): 2*0,6*0,25*0,6=0,180 [N] 
Celkem: A+B+C+D+E+F+G+H+I+J+K+L+M+N=44,449 [O]</t>
  </si>
  <si>
    <t>Lávka: 
 - dle pol. 333325: 0,14*31,727=4,442 [A]</t>
  </si>
  <si>
    <t>"ŽB sloup podpěry z betonu C30/37, SVP viz Technické specifikace,   
komplet včetně bednění, těsnění pracovních"</t>
  </si>
  <si>
    <t>Lávka: 
 - P2: 0,6*6,17*1,2=4,442 [A]</t>
  </si>
  <si>
    <t>parametrická spotřeba - odhad 250 kg/m3</t>
  </si>
  <si>
    <t>Lávka: 
 - dle pol. 334325: 0,25*4,442=1,111 [A]</t>
  </si>
  <si>
    <t>33817B</t>
  </si>
  <si>
    <t>SLOUPKY OHRADNÍ A PLOTOVÉ Z DÍLCŮ KOVOVÝCH DODATEČNĚ KOTVENÉ</t>
  </si>
  <si>
    <t>sloupky plotu á 2.0 m trubka 63,5/4, vč. patek 200/200/10, kotvení do podezdíky a římsy, vč. PKO</t>
  </si>
  <si>
    <t>Zdi: 
 - podezdívka plotu: 10=10,000 [A] 
 - pravostranná zeď: 32=32,000 [B] 
Celkem ks: A+B=42,000 [C] 
Celkem hmotnost 0,01*C=0,420 [D]</t>
  </si>
  <si>
    <t>- dodání a osazení předepsaného sloupku, kotevní desky a spojovacího materiálu  včetně PKO  
- zřízení a výplň kotevních otvorů  
- předepsané podlití kotevních desek</t>
  </si>
  <si>
    <t>421325</t>
  </si>
  <si>
    <t>MOSTNÍ NOSNÉ DESKOVÉ KONSTRUKCE ZE ŽELEZOBETONU C30/37</t>
  </si>
  <si>
    <t>"železobetonová spřažená deska (mostovka a římsy) na předpjatých nosnících z betonu C30/37, SVP viz Technické specifikace,   
komplet vč.bednění, pracovních spar"</t>
  </si>
  <si>
    <t>Lávka: 
 - pole 2: 16,2*0,74=11,988 [A] 
 - pole 1: 13,8*0,74=10,212 [B] 
 - příčník, OP3: 1,05*3=3,150 [C] 
 - příčník, OP3, odečet nosníku: -0,2*0,575=-0,115 [D] 
 - příčník, OP3, odečet nosníku: -0,4*1*0,6=-0,240 [E] 
 - příčník, P2: 1,9*2,2=4,180 [F] 
 - příčník, P2, odečet nosníku: -0,4*0,485=-0,194 [G] 
 - příčník, OP1, odečet nosníku: -0,4*0,455=-0,182 [H] 
 - příčník, OP1: 1,05*3=3,150 [I] 
 - příčník, OP1, odečet nosníku: -0,2*0,575=-0,115 [J] 
 - příčník, OP1, odečet nosníku: -0,4*1*0,6=-0,240 [K] 
 - nálitky: 4*0,6*0,04*0,6=0,058 [L] 
Celkem: A+B+C+D+E+F+G+H+I+J+K+L=31,652 [M]</t>
  </si>
  <si>
    <t>421365</t>
  </si>
  <si>
    <t>VÝZTUŽ MOSTNÍ DESKOVÉ KONSTRUKCE Z OCELI 10505, B500B</t>
  </si>
  <si>
    <t>Lávka: 
 - dle pol. 421325: 0,15*31,652=4,748 [A]</t>
  </si>
  <si>
    <t>424137</t>
  </si>
  <si>
    <t>MOSTNÍ NOSNÍKY Z DÍLCŮ Z PŘEDPJ BET DO C50/60</t>
  </si>
  <si>
    <t>"železobetonové prefabrikované předem předpjaté nosníky tvaru T z betonu C45/55, SVP viz Technické specifikace,  
vč. dodání, osazení a vč. výztuže betonářské i předpínací i závěsných ok"</t>
  </si>
  <si>
    <t>Lávka: 
 - 17.9, trám: 0,4*1*17,9=7,160 [A] 
 - 17.9, křídla: 1,57*0,11*16,75=2,893 [B] 
 - 17.9, vybrání: -0,4*0,525*0,25=-0,053 [C] 
 - 15.2, trám: 0,4*1*15,2=6,080 [D] 
 - 15.2, křídla: 1,57*0,11*14,05=2,426 [E] 
 - 15.2., vybrání: -0,4*0,525*0,25=-0,053 [F] 
Celkem: A+B+C+D+E+F=18,453 [G]</t>
  </si>
  <si>
    <t>vrubový kloub P2</t>
  </si>
  <si>
    <t>Lávka: 
 - P2: 1,1=1,100 [A]</t>
  </si>
  <si>
    <t>42861</t>
  </si>
  <si>
    <t>MOSTNÍ LOŽISKA ELASTOMEROVÁ PRO ZATÍŽ DO 1,0MN</t>
  </si>
  <si>
    <t>"elastomerová ložiska na opěrách,  
komplet, vč.uložení na vrstvu polymerbetonu,  
OP1  Rz=280 kN; ± 45 mm  
OP3  Rz=250 kN; ± 40 mm"</t>
  </si>
  <si>
    <t>Lávka: 
 - OP3: 2=2,000 [A] 
 - OP1: 2=2,000 [B] 
Celkem: A+B=4,000 [C]</t>
  </si>
  <si>
    <t>Lávka: 
 - OP3: 3*1,8*0,15*2,4=1,944 [AA] 
 - OP3-klíny: 3,0*2,8=8,400 [Z] 
 - P2: 2,3*0,15*2,3=0,794 [A] 
 - OP1: 2,2*0,15*2,3=0,759 [B] 
Celkem: AA+Z+A+B=11,897 [U] 
Zeď - pravostranná: 
 - dilat. A: 1,4*0,15*4,15=0,872 [C] 
 - dilat. B: 1,4*0,15*8=1,680 [D] 
 - dilat. C: 1,4*0,15*4,41=0,926 [E] 
 - dilat. D: 1,5*0,15*9=2,025 [F] 
 - dilat. E: 1,6*0,15*8=1,920 [G] 
 - dilat. F: 1,6*0,15*4=0,960 [H] 
 - dilat. G: 1,8*0,15*3,875=1,046 [I] 
 - dilat. H: 1,8*0,15*3,875=1,046 [J] 
 - dilat. I: 1,8*0,15*7,75=2,093 [K] 
 - dilat. J-1: 1,8*0,15*8,15=2,201 [L] 
 - dilat. J-2: 1,05*0,15*1,4=0,221 [M] 
Celkem: C+D+E+F+G+H+I+J+K+L+M=14,990 [V] 
Zeď - levostranná: 
 - dilat. A: 1,4*0,15*10,65=2,237 [N] 
 - dilat. B: 1,5*0,15*10,5=2,363 [O] 
 - dilat. C: 1,5*0,15*8,5=1,913 [P] 
 - dilat. D: 1,6*0,15*6,4=1,536 [Q] 
Celkem: N+O+P+Q=8,049 [W] 
Podezdívka plotu: 
 - dilat. A: 0,9*0,15*8,7=1,175 [R] 
 - dilat. B-1: 0,9*0,15*8,15=1,100 [S] 
 - dilat. B-2: 0,9*0,15*0,59=0,080 [T] 
Celkem: R+S+T=2,355 [X] 
Celkem: U+V+W+X=37,291 [Y]</t>
  </si>
  <si>
    <t>Zdi: 
 - pravý svah na začátku úseku: 0,15*2=0,300 [A]</t>
  </si>
  <si>
    <t>Lávka: 
 - OP3: 1,5*0,15*2=0,450 [A] 
 - P2: 2*0,15*2=0,600 [B] 
 - OP1: 1,5*0,15*2=0,450 [C] 
Celkem: A+B+C=1,500 [D]</t>
  </si>
  <si>
    <t>podkladní beton C12/15, SVP viz Technické specifikace, pod převázkou, vyztužený karisítí</t>
  </si>
  <si>
    <t>Lávka: 
 - OP3: 1,4*0,15*2=0,420 [A]</t>
  </si>
  <si>
    <t>"ochranný zásyp za opěrami s drenážní funkcí, v prostoru mezi křídly,  
z propustného a nenamrzavého materiálu, vč. zhutnění na požadovanou hodnotu"</t>
  </si>
  <si>
    <t>Lávka: 
 - OP3, ochranný zásyp: 0,97*1,80=1,746 [A] 
 - OP1, ochranný zásyp: 0,97*2,05*0,6=1,193 [B] 
Celkem: A+B=2,939 [C]</t>
  </si>
  <si>
    <t>"ochranný zásyp s drenážní funkcí, za dříky opěrných zdí,  
z propustného a nenamrzavého materiálu, vč. zhutnění na požadovanou hodnotu"</t>
  </si>
  <si>
    <t>Zdi: 
 - dilat. B-1: 0,4*1,43=0,572 [A] 
 - dilat. B-2: 0,4*1,99=0,796 [B] 
 - dilat. C: 0,4*2,58=1,032 [C] 
 - dilat. D-1: 0,4*3,18=1,272 [D] 
 - dilat. D-2: 0,4*3,63=1,452 [E] 
 - dilat. E-1: 0,4*3,6=1,440 [F] 
 - dilat. E-2: 0,4*4,32=1,728 [G] 
 - dilat. F: 0,4*5,1=2,040 [H] 
 - dilat. G: 0,4*5,85=2,340 [I] 
 - dilat. H: 0,4*6,75=2,700 [J] 
 - dilat. I-1: 0,4*7,25=2,900 [K] 
 - dilat. I-2: 0,4*7,07=2,828 [L] 
 - dilat. J-1: 0,4*6,58=2,632 [M] 
 - dilat. J-2: 0,4*4,59=1,836 [N] 
Celkem: A+B+C+D+E+F+G+H+I+J+K+L+M+N=25,568 [O] 
Zeď - levostranná: 
 - dilat. A-3: 0,4*0,46=0,184 [P] 
 - dilat. B-1: 0,4*0,93=0,372 [Q] 
 - dilat. B-2: 0,4*0,78=0,312 [R] 
 - dilat. B-3: 0,4*0,84=0,336 [S] 
 - dilat. C-1: 0,4*2,06=0,824 [T] 
 - dilat. C-2: 0,4*3,56=1,424 [U] 
 - dilat. D-1: 0,4*3,51=1,404 [V] 
 - dilat. D-2: 0,4*4,09=1,636 [W] 
Celkem: P+Q+R+S+T+U+V+W=6,492 [X] 
Celkem: O+X=32,060 [Y]</t>
  </si>
  <si>
    <t>"zpevnění z lomového kamene tl. 200 mm do betonového lože (vykázáno zvlášť),  
vč. spárování proti CHRL"</t>
  </si>
  <si>
    <t>Zdi: 
 - pravý svah na začátku úseku: 0,2*2=0,400 [A]</t>
  </si>
  <si>
    <t>vrstva štěrkodrti (min. ŠDB, fr 0/63) tl. 250 mm, pod chodníkem</t>
  </si>
  <si>
    <t>Chodník: 
 - po konec levostranné zdi: 2,635*34,8=91,698 [A] 
 - zbytek: 3,365*33,03=111,146 [B] 
Celkem: A+B=202,844 [C]</t>
  </si>
  <si>
    <t>58251</t>
  </si>
  <si>
    <t>DLÁŽDĚNÉ KRYTY Z BETONOVÝCH DLAŽDIC DO LOŽE Z KAMENIVA</t>
  </si>
  <si>
    <t>zámková dlažba tl. 80 mm do lože z drceného kameniva fr. 4/8 tl. min 40 mm</t>
  </si>
  <si>
    <t>Chodník: 
 - po konec levostranné zdi: 2,25*34,8=78,300 [A] 
 - zbytek: 2,5*33,03=82,575 [B] 
Celkem: A+B=160,875 [C]</t>
  </si>
  <si>
    <t>- OP3 křídla, základ:  0,97*(1.8+0.75+1.8+0.75+1.8)=6,693 [A] 
 - OP3 křídla:  2*(0.85+1.56+2.26)/3*(1.56+1.8+1.8)=16,065 [B] 
Celkem: A+B=22,758 [C]</t>
  </si>
  <si>
    <t>711415</t>
  </si>
  <si>
    <t>IZOLACE MOSTOVEK CELOPLOŠ POLYMERNÍ</t>
  </si>
  <si>
    <t>přímopochozí izolace tl. 5 mm, na horním povrchu mostovky</t>
  </si>
  <si>
    <t>Lávka: 
 - OP3: 2,66*5,7=15,162 [A] 
 - NK: 2,66*34,3=91,238 [B] 
 - OP1: 2,66*2,71=7,209 [C] 
Celkem: A+B+C=113,609 [D]</t>
  </si>
  <si>
    <t>Lávka: 
 - OP3, rub: 2*0,97*3,3=6,402 [A] 
 - OP3, křídlo L, rub: 2*8,05=16,100 [B] 
 - OP3, křídlo P, rub: 2*8,05=16,100 [C] 
 - OP3, křídlo, základ: 2*6,7=13,400 [S] 
 - OP3, křídlo L, líc: 1*7,3=7,300 [D] 
 - OP3, křídlo P, líc: 1*6,4=6,400 [E] 
 - OP1, rub: 2*0,97*2,1=4,074 [F] 
 - OP1, křídlo L, rub: 2*3,9=7,800 [G] 
 - OP1, křídlo P, rub: 2*3,9=7,800 [H] 
 - OP1, křídlo L, líc: 1*2,9=2,900 [I] 
 - OP1, křídlo P, líc: 1*2,9=2,900 [J] 
 - OP1, líc: 1*1,97*0,12=0,236 [K] 
 - P2, základ, boční: 1*0,8*8=6,400 [L] 
 - P2, základ, horní: 1*2*2=4,000 [M] 
 - P2, sloup: 1*0,35*3,6=1,260 [N] 
 - P3, základ, boční: 1*1,225*18,4=22,540 [O] 
 - P3, základ, horní: 1*19,4=19,400 [P] 
 - P3, sloup: 1*0,35*4,7=1,645 [Q] 
Celkem: A+B+C+S+D+E+F+G+H+I+J+K+L+M+N+O+P+Q=146,657 [R]</t>
  </si>
  <si>
    <t>Zeď - pravostranná: 
 - základ - líc: 1*1,2*62,4=74,880 [A] 
 - základ - rub: 2*0,9*62,4=112,320 [B] 
 - dřík - líc: 1*14,6=14,600 [C] 
 - dřík - rub: 2*98,1=196,200 [D] 
Celkem: A+B+C+D=398,000 [E] 
Zeď - levostranná: 
 - základ - líc: 1*1,2*36,35=43,620 [F] 
 - základ - rub: 2*0,9*35,3=63,540 [G] 
 - dřík - líc: 1*16=16,000 [H] 
 - dřík - rub: 2*61,1=122,200 [I] 
Celkem: F+G+H+I=245,360 [J] 
Podezdívka plotu: 
 - základ - líc: 1*0,8*17,75=14,200 [K] 
 - základ - rub: 2*0,9*17,75=31,950 [L] 
 - dřík - líc: 1*9,8=9,800 [M] 
 - dřík - rub: 2*4,3=8,600 [N] 
Celkem:K+L+M+N=64,550 [O] 
Celkem: E+J+O=707,910 [P]</t>
  </si>
  <si>
    <t>76792</t>
  </si>
  <si>
    <t>OPLOCENÍ Z DRÁTĚNÉHO PLETIVA POTAŽENÉHO PLASTEM</t>
  </si>
  <si>
    <t>drátěné potahované pletivo v. 2.0 m, sloupky vykázané zvášť</t>
  </si>
  <si>
    <t>Zdi: 
 - podezdívka plotu: 2*17,4=34,800 [A] 
 - pravostranná zeď: 2*62,4=124,800 [B] 
Celkem: A+B=159,600 [C]</t>
  </si>
  <si>
    <t>- položka zahrnuje vedle vlastního pletiva i rámy, rošty, lišty, kování, podpěrné, závěsné, upevňovací prvky, spojovací a těsnící materiál, pomocný materiál, kompletní povrchovou úpravu.  
- nejsou zahrnuty sloupky, které se vykazují v samostatných položkách 338**, není zahrnuta podezdívka (272**)  
- součástí položky je  případně i ostnatý drát, uvažovaná plocha se pak vypočítává po horní hranu drátu.</t>
  </si>
  <si>
    <t>hydrofobní impregnační nátěr typu S1 (OS-A) na bočním a spodním povrchu římsy</t>
  </si>
  <si>
    <t>Lávka: 
 - OP3: 0,93*5,7=5,301 [A] 
 - NK: 0,93*34,3=31,899 [B] 
 - OP1: 0,93*2,71=2,520 [C] 
Celkem: A+B+C=39,720 [D]</t>
  </si>
  <si>
    <t>hydrofobní impregnační nátěr typu S1 (OS-A) na povrchu říms opěrných zdí</t>
  </si>
  <si>
    <t>Zdi: 
 - pravostranná: 0,82*62,4=51,168 [A] 
 - levostranná: 0,95*36,15=34,343 [B] 
 - podezdívka: 0,51*17,75=9,053 [C] 
Celkem: A+B+C=94,564 [D]</t>
  </si>
  <si>
    <t>"ochranný nátěr typu S2 (OS-B),  
líc závěrné zídky a příčníku"</t>
  </si>
  <si>
    <t>Lávka: 
 - příčníky opěr: 2*3=6,000 [A] 
 - levá hrana, boční + spodní: 2*3,985=7,970 [B] 
Celkem: A+B=13,970 [C]</t>
  </si>
  <si>
    <t>83434</t>
  </si>
  <si>
    <t>POTRUBÍ Z TRUB KAMENINOVÝCH DN DO 200MM</t>
  </si>
  <si>
    <t>odpadní potrubí z rigolové prusti vpravo od chodníku</t>
  </si>
  <si>
    <t>Chodník: 
 - portubí: 8=8,000 [A]</t>
  </si>
  <si>
    <t>svod z plastového potrubí DN 200, vč. zavěšení od NK, vč. svedení před opěrou, vč. kompenzátoru</t>
  </si>
  <si>
    <t>Lávka: 
 - pravá strana:16=16,000 [A]</t>
  </si>
  <si>
    <t>87633</t>
  </si>
  <si>
    <t>CHRÁNIČKY Z TRUB PLASTOVÝCH DN DO 150MM</t>
  </si>
  <si>
    <t>chránička DN110/94 v římsové části</t>
  </si>
  <si>
    <t>Lávka: 
 - pravá strana: 43=43,000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</si>
  <si>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</si>
  <si>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Lávka: 
 - OP1: 1=1,000 [A]</t>
  </si>
  <si>
    <t>komplet kanalizační vpusť, vč. vyústění potrubím a napojení do další šachty</t>
  </si>
  <si>
    <t>Chodnk: 
 - UV: 1=1,000 [A]</t>
  </si>
  <si>
    <t>9111B1</t>
  </si>
  <si>
    <t>ZÁBRADLÍ SILNIČNÍ SE SVISLOU VÝPLNÍ - DODÁVKA A MONTÁŽ</t>
  </si>
  <si>
    <t>"ocelové zábradlí se svislou výplní výšky 1,10m s bočními madly,  
vč. kotvení vlepovanými kotvami na zdech nebo betonovými patkami mimo zdi, vč. PKO"</t>
  </si>
  <si>
    <t>Chodník: 
 - levostrannná zeď: 36,05=36,050 [A] 
 - chodník mimo zeď - levá strana: 31,15=31,150 [B] 
 - chodník - pravá strana: 68,55=68,550 [C] 
Celkem: A+B+C=135,750 [D]</t>
  </si>
  <si>
    <t>9112B1</t>
  </si>
  <si>
    <t>ZÁBRADLÍ MOSTNÍ SE SVISLOU VÝPLNÍ - DODÁVKA A MONTÁŽ</t>
  </si>
  <si>
    <t>ocelové zábradlí se svislou výplní výšky 1,10m s bočními madly,vč. kotvení vlepovanými kotvami vč. PKO</t>
  </si>
  <si>
    <t>Lávka: 
 - vpravo: 42,75=42,750 [A] 
 - vlevo: 43,2=43,200 [B] 
Celkem: A+B=85,950 [C]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</si>
  <si>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</si>
  <si>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nivelační značky umístěné do spodní stavby (1+1+1=3 ks) a říms (2*(2+3)=10 ks)</t>
  </si>
  <si>
    <t>Lávka: 
 - spodní stavba: 3=3,000 [A] 
 - římsy: 10=10,000 [B] 
Celkem: A+B=13,000 [C]</t>
  </si>
  <si>
    <t>nivelační značky umístěné do dříků zdí (2x10+2x4=28 ks)</t>
  </si>
  <si>
    <t>Zdi: 
 - pravostranná zeď: 10=10,000 [A] 
 - levostranná zeď: 8=8,000 [B] 
Celkem: A+B=18,000 [C]</t>
  </si>
  <si>
    <t>letopočet stavby vlysem do betonu, na líci viditelné části římsy v počtu 1 ks na pravé straně římsy lávky, 1ks na římse každé zdi. Celkem 3ks</t>
  </si>
  <si>
    <t>- lávka: 1=1,000 [A] 
 - zdi: 2=2,000 [B] 
Celkem: A+B=3,000 [C]</t>
  </si>
  <si>
    <t>914161</t>
  </si>
  <si>
    <t>DOPRAVNÍ ZNAČKY ZÁKLADNÍ VELIKOSTI HLINÍKOVÉ FÓLIE TŘ 1 - DODÁVKA A MONTÁŽ</t>
  </si>
  <si>
    <t>nové značky na začátku chodníku a za koncem lávky</t>
  </si>
  <si>
    <t>- C74: 2=2,000 [A]</t>
  </si>
  <si>
    <t>914944</t>
  </si>
  <si>
    <t>SLOUPKY A STOJKY DZ Z HLINÍK TRUBEK DO PATKY DOD,MONT,DEMON</t>
  </si>
  <si>
    <t>nové sloupky dopravních značek, do betonové patky</t>
  </si>
  <si>
    <t>- dle pol. 914161: 1*2=2,000 [A]</t>
  </si>
  <si>
    <t>položka zahrnuje:  
- dodávku a montáž sloupků a upevňovacích zařízení včetně jejich osazení (betonová patka, zemní práce)  
- odstranění, demontáž a odklizení materiálu s odvozem na předepsané místo</t>
  </si>
  <si>
    <t>chodníkové obruby š. 100 mm do betonového lože</t>
  </si>
  <si>
    <t>Chodník: 
 - vpravo: 68,6=68,600 [A] 
 - vlevo: 31,0=31,000 [B] 
Celkem: A+B=99,600 [C]</t>
  </si>
  <si>
    <t>931316</t>
  </si>
  <si>
    <t>TĚSNĚNÍ DILATAČ SPAR ASF ZÁLIVKOU PRŮŘ DO 800MM2</t>
  </si>
  <si>
    <t>těsnění podél mostních závěrů a podél odv.žlabu-OP3</t>
  </si>
  <si>
    <t>Lávka: 
 - MZ: 2*2*2,6=10,400 [A] 
 - žlab: 1*2*2,6=5,200 [B] 
Celkem: A+B=15,600 [C]</t>
  </si>
  <si>
    <t>mostní závěr ± 30 mm, komplet</t>
  </si>
  <si>
    <t>Lávka: 
 - OP3: 2,6=2,600 [A] 
 - OP1: 2,6=2,600 [B] 
Celkem: A+B=5,200 [C]</t>
  </si>
  <si>
    <t>"skluzy a příkopy z betonových tvárnic do betonového lože C25/30 (včetně),  
v prudkém svahu uložit kaskádovitě"</t>
  </si>
  <si>
    <t>Lávka: délka 
 - před OP1: 7=7,000 [A] 
Chodník: 
 - od vývařiště na konci zdi: 6,5=6,500 [B] 
 - kolem pravostranné zdi: 60,6=60,600 [C] 
 - kolem podezdívky: 11,5=11,500 [D] 
Celkem: A+B+C+D=85,600 [E]</t>
  </si>
  <si>
    <t>93543</t>
  </si>
  <si>
    <t>ŽLABY Z DÍLCŮ Z POLYMERBETONU SVĚTLÉ ŠÍŘKY DO 200MM VČETNĚ MŘÍŽÍ</t>
  </si>
  <si>
    <t>Odvodňovací polymerbetonový žlab, vč. vyústění</t>
  </si>
  <si>
    <t>Lávka: 
 - OP3: 2,5=2,500 [A]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</si>
  <si>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</si>
  <si>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vývařiště</t>
  </si>
  <si>
    <t>- lávka - před OP1: 1=1,000 [A] 
 - chodník - na konci zdi P: 1=1,000 [B] 
Celkem: A+B=2,000 [C]</t>
  </si>
  <si>
    <t>Kotevní přípravek sloupu VO, vč. PKO,</t>
  </si>
  <si>
    <t>Lávka: 
 - kotvení VO: 10*3=30,000 [A]</t>
  </si>
  <si>
    <t>95</t>
  </si>
  <si>
    <t>kotevní přípravek pro zavěšení lícních prefabrikátů, odhad ks pro prefabrikáty šířky 1 m, předpokládaná hmotnost 1 ks 20kg</t>
  </si>
  <si>
    <t>Lávka: ks na prefabrikát 
 - OP3: 20,0*2*2=80,000 [A]</t>
  </si>
  <si>
    <t>96</t>
  </si>
  <si>
    <t>Odvodnění na lávce, z nerez oceli</t>
  </si>
  <si>
    <t>Lávka: ks 
 - odv: 2=2,000 [A]</t>
  </si>
  <si>
    <t>97</t>
  </si>
  <si>
    <t>skruž pro uložení nosníků, včetně založení, sanace podloží dle potřeb zhotovitele, stat výpočtu</t>
  </si>
  <si>
    <t>- pole 2 OP3: 2*6*2=24,000 [A] 
 - pole 2 P2: 2*6,4*2=25,600 [B] 
 - pole 1 P2: 2*6,4*2=25,600 [C] 
 - pole 1 OP1: 2*1,7*2=6,800 [D] 
Celkem: A+B+C+D=82,000 [E]</t>
  </si>
  <si>
    <t>SO 205</t>
  </si>
  <si>
    <t>Provizorní přemostění</t>
  </si>
  <si>
    <t>- dle pol. 13183 - HLOUBENÍ JAM ZAPAŽ I NEPAŽ TŘ II: 205,2=205,200 [A] 
 - dle pol. 17411 - ZÁSYP JAM A RÝH ZEMINOU SE ZHUTNĚNÍM: -50,49=-50,490 [B] 
Celkem: 154,710 m3* 1,7 =263,007 [C] t</t>
  </si>
  <si>
    <t>027411</t>
  </si>
  <si>
    <t>PROVIZORNÍ MOSTY - MONTÁŽ</t>
  </si>
  <si>
    <t>"dodávka, montáž vč. dopravy, pronájem, demontáž vč. dopravy, uvedení do původního stavu, nátěr, očištění, zajištění opravy v případě poškození,  
mostní provizorium - jednopolové s rozpětím pole 21.0, (resp. světlost 18.0 m) s min. volnou šířkou 4.0 m, minimální nosností 60 t - STANAG 2021 (MLC 70 – kolové vozidlo, MLC 60 – pásové vozidlo),  
vč. oprav a udržovnání po celou dobu stavby, vč. nájmu,  
měsíční prohlídka se zápisem do SD"</t>
  </si>
  <si>
    <t>- mostní provizorium: 5,71*21,5=122,765 [A]</t>
  </si>
  <si>
    <t>12 * 1 * 2 =24,000 [A]</t>
  </si>
  <si>
    <t>-  (zpětné zásypy, dle pol. 17411 - ZÁSYP JAM A RÝH ZEMINOU SE ZHUTNĚNÍM): 50,49=50,490 [A]</t>
  </si>
  <si>
    <t>- OP1: 12*9,85=118,200 [A] 
 - OP2: 12*7,25=87,000 [B] 
Celkem: A+B=205,200 [C]</t>
  </si>
  <si>
    <t>- výkopy pro spodní stavbu, dle pol. 13183 - HLOUBENÍ JAM ZAPAŽ I NEPAŽ TŘ II: 205,2=205,200 [A]</t>
  </si>
  <si>
    <t>"zásypy z vykopané zeminy vhodné, vč. zhutnění na požadovanou hodnotu,  
po odstranění panelové rovnaniny - uvedení do původní podoby"</t>
  </si>
  <si>
    <t>- OP1: 3*1,14*9=30,780 [A] 
 - OP2: 3*0,73*9=19,710 [B] 
Celkem: A+B=50,490 [C]</t>
  </si>
  <si>
    <t>"ochrana spodní stavby v líci panelové rovnaniny, vč. zhutnění,  
lomový kámen", včetně naložení, odvozu a likvidace</t>
  </si>
  <si>
    <t>- OP1: 13,55*1,8=24,390 [A] 
 - OP2: 13,55*0,6=8,130 [B] 
Celkem: A+B=32,520 [C]</t>
  </si>
  <si>
    <t>"obsyp panelové rovnaniny, vč. zhutnění,  
ŠD 0/32", včetně naložení, odvozu a likvidace</t>
  </si>
  <si>
    <t>- OP1: 13,55*2=27,100 [A] 
 - OP1, boky: 2*3*1,85=11,100 [B] 
 - OP2: 13,55*1,6=21,680 [C] 
 - OP2, boky: 2*3*1,85=11,100 [D] 
Celkem: A+B+C+D=70,980 [E]</t>
  </si>
  <si>
    <t>"SANACE podloží, vč. zhutnění,  
lomový kámen"</t>
  </si>
  <si>
    <t>- OP1: 10,95*1,75=19,163 [A] 
 - OP2: 10,95*2,25=24,638 [B] 
Celkem: A+B=43,801 [C]</t>
  </si>
  <si>
    <t>"SANACE podloží, vč. zhutnění,  
ŠD tříděný 125/63 (63/32)"</t>
  </si>
  <si>
    <t>- OP1: 11,95*2,25=26,888 [A] 
 - OP2: 11,95*2,25=26,888 [B] 
Celkem: A+B=53,776 [C]</t>
  </si>
  <si>
    <t>"SANACE podloží, vč. zhutnění,  
ŠD 0/32"</t>
  </si>
  <si>
    <t>- OP1: 5*0,1*12,4=6,200 [A] 
 - OP2: 5*0,1*12,4=6,200 [B] 
Celkem: A+B=12,400 [C]</t>
  </si>
  <si>
    <t>27212</t>
  </si>
  <si>
    <t>ZÁKLADY Z DÍLCŮ ŽELEZOBETONOVÝCH</t>
  </si>
  <si>
    <t>"základy pro mostní provizorium ze silničních panelů,  
dočasná konstrukce, dílce budou po rozebrání opotřebené a opět použitelné,  
dodávka a uložení, pronájem, odstranění s odvozem"</t>
  </si>
  <si>
    <t>- pod provizoriem: 2*3*1,29*9=69,660 [A] 
 - před a za provizoriem, po stranách: 4*2*1,075*3=25,800 [B] 
Celkem: A+B=95,460 [C]</t>
  </si>
  <si>
    <t>geotextílie  2 x 300 g/m2 mezi ŠD 63/32 a 0/32, vykázána 2x plocha bez přesahů</t>
  </si>
  <si>
    <t>oddělení vrstev: 2 * 2 * 4 * 11,5 =184,000 [A]</t>
  </si>
  <si>
    <t>podkladní beton C12/15, SVP viz Technická specifikace, pod základy</t>
  </si>
  <si>
    <t>- pod panelovou rovnaninou: 2*3,3*0,15*9,4=9,306 [A]</t>
  </si>
  <si>
    <t>SO 251</t>
  </si>
  <si>
    <t>Opěrná zeď km 0,09809 - 0,29062</t>
  </si>
  <si>
    <t>113764</t>
  </si>
  <si>
    <t>FRÉZOVÁNÍ DRÁŽKY PRŮŘEZU DO 400MM2 V ASFALTOVÉ VOZOVCE</t>
  </si>
  <si>
    <t>pro těsnící asf. zálivku</t>
  </si>
  <si>
    <t>12 * 3 * 24 =864,000 [A]</t>
  </si>
  <si>
    <t>viz pol.č. 17511:137,06 =137,060 [A] 
viz pol.č. 13173: 983,193 - 137,06 =846,133 [B] 
Celkem: A+B=983,193 [C]</t>
  </si>
  <si>
    <t>vč, odvozu a uložení na skládku dočasnou</t>
  </si>
  <si>
    <t>80,5*3,8*(1,34+1,42)/2 + 72,0*3,8*(1,24+1,50)/2 + 40,5*3,8*(1,2+1,22)/2 =983,193 [A]</t>
  </si>
  <si>
    <t>viz pol.č.13173: 983,19 =983,190 [A] 
viz pol.č. 264141: 840 * (0,45 * 0,45 * 3,14) =534,114 [B] 
Celkem: A+B=1 517,304 [C]</t>
  </si>
  <si>
    <t>17511</t>
  </si>
  <si>
    <t>OBSYP POTRUBÍ A OBJEKTŮ SE ZHUTNĚNÍM</t>
  </si>
  <si>
    <t>(80+72+40) * 0,5 * 0,7 *2 + 3,8 * 0,5 * 0,7 * 2=137,060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</si>
  <si>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</si>
  <si>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rubová drenáž DN 150 mm, vč ochrany geotextílií,s  vyústěním do UV</t>
  </si>
  <si>
    <t>192 =192,000 [A]</t>
  </si>
  <si>
    <t>0,27 * 192 =51,840 [A]</t>
  </si>
  <si>
    <t>C 25/30 XA2, žb. piloty DN 900 mm, vč. šablony, vč odstranění a odvozu, vč zkoušek integrity, uvažovaná délka 7 m</t>
  </si>
  <si>
    <t>(10+9+5) * 5 * 7 * 0,45 * 0,45 * 3,14 =534,114 [A]</t>
  </si>
  <si>
    <t>vč. požadavku z hlediska bludných proudů, par. spotřeba 100 kg/m3</t>
  </si>
  <si>
    <t>0,1 * 534,114 =53,411 [A]</t>
  </si>
  <si>
    <t>264141</t>
  </si>
  <si>
    <t>VRTY PRO PILOTY TŘ. I D DO 1000MM</t>
  </si>
  <si>
    <t>DN 900, vč. odvozu  na skládku dočasnou</t>
  </si>
  <si>
    <t>120 * 7 =840,000 [A]</t>
  </si>
  <si>
    <t>C 25/30 XA2, vč nátěrů atd</t>
  </si>
  <si>
    <t>(80 + 72 + 40) * 2,8 * 0,7 =376,320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</si>
  <si>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</si>
  <si>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vč. případného požadavku z hlediska bludných proudů, odhad 150 kg/m3 
0,15 * 376,32 =56,448 [A]</t>
  </si>
  <si>
    <t>kotevní přípravek říms, odhad 6,5 kg/ks, á 1 m, vč. osazení a PKO</t>
  </si>
  <si>
    <t>192 * 6,5 =1 248,000 [A]</t>
  </si>
  <si>
    <t>ŘÍMSY ZE ŽELEZOBETONU DO C30/37 (B37)</t>
  </si>
  <si>
    <t>C 30/37-XF4, vč. úprav dilatačních spar, vč, hydrofobního  integr. nátěru - povrch římsy</t>
  </si>
  <si>
    <t>(80+72+40) * 0,286 =54,912 [A]</t>
  </si>
  <si>
    <t>odhad 150 kg/m3, vč. požadavku z hlediska bludných proudů</t>
  </si>
  <si>
    <t>54,912 * 0,15 =8,237 [A]</t>
  </si>
  <si>
    <t>ZDI OPĚRNÉ, ZÁRUBNÍ, NÁBŘEŽNÍ ZE ŽELEZOVÉHO BETONU DO C25/30 (B30)</t>
  </si>
  <si>
    <t>vč. bednění, úprav pracovních a dilatačních spar, vč. prostupů pro inž, sítě, vč. zámečnických výrobků osazených do betonu, izolace proti zemní vlhkosti PN + 2x AN</t>
  </si>
  <si>
    <t>80 * 0,75 * (2,00 + 3,25)/2 =157,500 [A]  
72 * 0,75 * (3,15 + 3,54)/2 =180,630 [B] 
40 * 0,75 * (3,24 + 3,44)/2 =100,200 [C] 
Celkem: A+B+C=438,330 [D]</t>
  </si>
  <si>
    <t>vč. případného požadavku z hlediska bludných proudů, odhad 120 kg/m3</t>
  </si>
  <si>
    <t>0,12 * 438,33 =52,600 [A]</t>
  </si>
  <si>
    <t>deska v hlavách pilot</t>
  </si>
  <si>
    <t>(80,25 + 72 + 40,25) * 3,1 * 0,15 - (10+9+5 ) * 5 * 0,45 * 0,45 * 3,14 * 0,15 =78,067 [A]</t>
  </si>
  <si>
    <t>podklad ŠP pod bet. desku (0-32 mm)</t>
  </si>
  <si>
    <t>(80,5+70+40,5) * 3,8 * 0,1 =72,580 [A]</t>
  </si>
  <si>
    <t>ŠP (0-32 mm)</t>
  </si>
  <si>
    <t>80 * 0,6 * (1,15+2,4)/2 + 72 * 0,6 * (2,3+2,69)/2 + 40 * 0,6 * (2,39+2,59)/2 =252,744 [A]</t>
  </si>
  <si>
    <t>45868</t>
  </si>
  <si>
    <t>VÝPLŇ ZA OPĚRAMI A ZDMI Z JÍLU</t>
  </si>
  <si>
    <t>192,0 * 0,6 * 0,2 =23,040 [A]</t>
  </si>
  <si>
    <t>položka zahrnuje:  
- dodávku jílu a zásyp se zhutněním včetně mimostaveništní a vnitrostaveništní dopravy</t>
  </si>
  <si>
    <t>natavované asfaltové izolační pásy na penetrační nátěr, překrytí pracovních spar š. 0,5 m</t>
  </si>
  <si>
    <t>(2,00+3,25)/2 * 20 * 0,5 =26,250 [A] 
(3,15+3,54)/2 * 18 * 0,5 =30,105 [B] 
(3,24+3,44)/2 * 9 * 0,5 =15,030 [C] 
Celkem: A+B+C=71,385 [D]</t>
  </si>
  <si>
    <t>711507</t>
  </si>
  <si>
    <t>OCHRANA IZOLACE NA POVRCHU Z PE FÓLIE</t>
  </si>
  <si>
    <t>plošná drenáž</t>
  </si>
  <si>
    <t>192 * 0,8 =153,600 [A]</t>
  </si>
  <si>
    <t>protichloridový nátěr na římse</t>
  </si>
  <si>
    <t>192 * (0,15+0,8+0,5) =278,400 [A]</t>
  </si>
  <si>
    <t>sjednocující</t>
  </si>
  <si>
    <t>80 * (1,83+3,08)/2 + 72 * (2,98+3,37)/2 + 40 * (3,07 + 3,27)/2 =551,800 [A]</t>
  </si>
  <si>
    <t>vč. kotvení a spoj. součástí, ukončujících a dilatujících přechodů, vč. nástavců směrových slouků, vč PKO</t>
  </si>
  <si>
    <t>931314</t>
  </si>
  <si>
    <t>TĚSNĚNÍ DILATAČ SPAR ASF ZÁLIVKOU PRŮŘ DO 400MM2</t>
  </si>
  <si>
    <t>těsnění mezi vozovkou a římsou</t>
  </si>
  <si>
    <t>93656</t>
  </si>
  <si>
    <t>NIVELAČNÍ ZNAČKA NA KONSTRUKCI</t>
  </si>
  <si>
    <t>pro sledování sedání vč. osazení</t>
  </si>
  <si>
    <t>nivelační značky po 12 m na římse: 192 / 12 =16,000 [A]</t>
  </si>
  <si>
    <t>SO 252</t>
  </si>
  <si>
    <t>Opěrná zeď km 1,428 - 1,516</t>
  </si>
  <si>
    <t>pro těsnění mezi vozovkou a římsou</t>
  </si>
  <si>
    <t>viz pol.č. 17511: 63,56 =63,560 [A] 
viz pol.č. 13173: 279,286 - 63,56 =215,726 [B] 
Celkem: A+B=279,286 [C]</t>
  </si>
  <si>
    <t>24,5 * 2,8 * 1,07 + 64,5 * 2,8 * 1,14 =279,286 [A]</t>
  </si>
  <si>
    <t>viz pol.č. 13173: 279,286 =279,286 [A] 
viz pol.č. 264141: 330 * (0,315 * 0,315 * 3,14) =102,817 [B] 
Celkem: A+B=382,103 [C]</t>
  </si>
  <si>
    <t>(24 + 64) * 0,5 * 0,7 * 2 + 2,8 * 0,5 * 0,7 * 2 =63,560 [A]</t>
  </si>
  <si>
    <t>rubová drenáž DN 150 mm, vč ochrany geotextílií, vyústění do UV</t>
  </si>
  <si>
    <t>88 + 11 =99,000 [A]</t>
  </si>
  <si>
    <t>0,27 * 88 =23,760 [A]</t>
  </si>
  <si>
    <t>C 25/30 XA2, žb. piloty DN 630 mm, vč. šablony, vč odstranění a odvozu, vč zkoušek integrity, uvažovaná délka 6 m</t>
  </si>
  <si>
    <t>(3 + 8) * 5 * 6 * 0,315 * 0,315 * 3,14 =102,817 [A]</t>
  </si>
  <si>
    <t>0,1 * 119,953 =11,995 [A]</t>
  </si>
  <si>
    <t>264139</t>
  </si>
  <si>
    <t>VRTY PRO PILOTY TŘ I D DO 700MM</t>
  </si>
  <si>
    <t>DN 630, vč. odvozu na skládku dočasnou</t>
  </si>
  <si>
    <t>55 * 6 =330,000 [A]</t>
  </si>
  <si>
    <t>C 25/30 XA2</t>
  </si>
  <si>
    <t>(24 + 64) * 1,8 * 0,7 =110,880 [A]</t>
  </si>
  <si>
    <t>odhad 150 kg/m3 
0,15 * 110,88 =16,632 [A]</t>
  </si>
  <si>
    <t>kotevní přípravek říms, odhad 6,5 kg/ks, á 1m, vč. osazení a PKO</t>
  </si>
  <si>
    <t>88 * 6,5 =572,000 [A]</t>
  </si>
  <si>
    <t>vč. úprav dilatačních spar, vč, hydrofobního  integr. nátěru - povrch římsy</t>
  </si>
  <si>
    <t>(24 + 64) * 0,417 =36,696 [A]</t>
  </si>
  <si>
    <t>36,696 * 0,15 =5,504 [A]</t>
  </si>
  <si>
    <t>vč. bednění, úprav pracovních a dilatačních spar, vč. prostupů pro inž, sítě, vč. zámečnických výrobků osazených do betonu</t>
  </si>
  <si>
    <t>24 * 0,6 * (2,59 + 2,65)/2 =37,728 [A] 
64 * 0,6 * (2,45 + 2,61)/2 =97,152 [B] 
Celkem: A+B=134,880 [C]</t>
  </si>
  <si>
    <t>0,12 * 134,84 =16,181 [A]</t>
  </si>
  <si>
    <t>(24,25 + 64,25) * 2,1 * 0,15 - (3+8) * 5 * 0,315 * 0,315 *3,14 * 0,15 =25,307 [A]</t>
  </si>
  <si>
    <t>(24,5 + 64,5) * 2,4 * 0,1 =21,360 [A]</t>
  </si>
  <si>
    <t>natavovací asfaltové izolační pásy na penetrační nátěr, překrytí pracovních spar š. 0,5m</t>
  </si>
  <si>
    <t>(2,59+2,65)/2 * 6 * 0,5 =7,860 [A] 
(2,45+2,61)/2 * 15 * 0,5 =18,975 [B] 
Celkem: A+B=26,835 [C]</t>
  </si>
  <si>
    <t>24 * (2,59 + 2,65) /2 =62,880 [A] 
64 * (2,45 + 2,61) /2 =161,920 [B] 
Celkem: A+B=224,800 [C]</t>
  </si>
  <si>
    <t>88 * (0,15 + 1,2 + 0,5) =162,800 [A]</t>
  </si>
  <si>
    <t>24 * (2,49 + 2,55)/2 + 64 * (2,35 + 2,51)/2 =216,000 [A]</t>
  </si>
  <si>
    <t>vč. kotvení a spoj. součástí, vč. nástavců směrových sloupků, vč PKO</t>
  </si>
  <si>
    <t>88 =88,000 [A]</t>
  </si>
  <si>
    <t>916811</t>
  </si>
  <si>
    <t>ODDĚL OPLOCENÍ S PODSTAVCI DRÁTĚNNÉ - DOD A MONTÁŽ</t>
  </si>
  <si>
    <t>provizorní oplocení pozemku podél opěrné zdi: 55 =55,000 [A]</t>
  </si>
  <si>
    <t>položka zahrnuje:  
- dodání zařízení v předepsaném provedení včetně jejich osazení  
- údržbu po celou dobu trvání funkce, náhradu zničených nebo ztracených kusů, nutnou opravu poškozených částí</t>
  </si>
  <si>
    <t>916813</t>
  </si>
  <si>
    <t>ODDĚL OPLOCENÍ S PODSTAVCI DRÁTĚNNÉ - DEMONTÁŽ</t>
  </si>
  <si>
    <t>55 =55,000 [A]</t>
  </si>
  <si>
    <t>Položka zahrnuje odstranění, demontáž a odklizení zařízení s odvozem na předepsané místo</t>
  </si>
  <si>
    <t>mezi vozovkou a římsou</t>
  </si>
  <si>
    <t>nivelační značky po 12 m na římse: 88 / 12 =7,333 [A] 
7 =7,000 [B]</t>
  </si>
  <si>
    <t>SO 253</t>
  </si>
  <si>
    <t>Zárubní zeď km 3,136-3,205</t>
  </si>
  <si>
    <t>nevhodná zemina a kamenivo</t>
  </si>
  <si>
    <t>- dle pol. 12273 - ODKOPÁVKY A PROKOPÁVKY OBECNÉ TŘ. I: 181,65=181,650 [A] 
 - dle pol. 12373 - ODKOP PRO SPOD STAVBU SILNIC A ŽELEZNIC TŘ. I: 838,365=838,365 [B] 
 - dle pol. 264741 - VRTY PRO PILOTY TŘ I A II D DO 1000MM: 34,821=34,821 [C] 
Celkem: 1054,836 m3 * 1,7 =1 793,221 [D] t</t>
  </si>
  <si>
    <t>"Pomocné práce souvisejících se zajištěním proti poškození a ochrany IS v okolí mostu,  
ochrana překládaného kabelu VO (SO 421 Přeložka VO)"</t>
  </si>
  <si>
    <t>1=1,000 [A]</t>
  </si>
  <si>
    <t>- pilotážní plošiny, dle pol. 17180: 181,65=181,650 [A]</t>
  </si>
  <si>
    <t>"odkop násypu definitivní,  
vč. odvozu na skládku"</t>
  </si>
  <si>
    <t>-  (odkop zásypu pro pilotážní plošiny, dle pol. 17110 - ULOŽENÍ SYPANINY DO NÁSYPŮ SE ZHUTNĚNÍM): 591,2425=591,243 [A] 
Po lícovou hranu dříku: 
 - spadiště, před A: 3*7,88=23,640 [B] 
 - dilat. díl A: 4*5,915=23,660 [C] 
 - dilat. díl B: 2,5*6,175=15,438 [D] 
 - dilat. díl B: 6,5*2,28=14,820 [E] 
 - dilat. díl C: 9*1,885=16,965 [F] 
 - dilat. díl D: 10*1,485=14,850 [G] 
 - dilat. díl E: 10*2,41=24,100 [H] 
 - dilat. díl F: 10*3,525=35,250 [I] 
 - dilat. díl G: 10*4,08=40,800 [J] 
 - dilat. díl H: 5*4,07=20,350 [K] 
 - spadiště za H: 3*5,75=17,250 [L] 
Celkem: A+B+C+D+E+F+G+H+I+J+K+L=838,366 [M]</t>
  </si>
  <si>
    <t>vykopávky zeminy pro zpětné použití - pro zřízení pilot.plošin</t>
  </si>
  <si>
    <t>-  (dle pol. 17110 - ULOŽENÍ SYPANINY DO NÁSYPŮ SE ZHUTNĚNÍM): 591,2425=591,243 [A] 
viz pol.č. 17180: 181,650 =181,650 [B] 
Celkem: A+B=772,893 [C]</t>
  </si>
  <si>
    <t>"násypy pro zřízení pilotážních plošín,   
zásypy z vykopané zeminy vhodné, vč. zhutnění na požadovanou hodnotu,"</t>
  </si>
  <si>
    <t>- dilat. díl B: 2,5*10,46=26,150 [A] 
 - dilat. díl B: 6,5*10,69=69,485 [B] 
 - lávka: 2*10,71=21,420 [C] 
 - dilat. díl C: 9*12,385=111,465 [D] 
 - dilat. díl D: 10*15,07=150,700 [E] 
 - rampa ke třetí: 12,5*5,885=73,563 [F] 
 - dilat. díl E: 10*4,84=48,400 [G] 
 - dilat. díl F: 10*5,75=57,500 [H] 
 - rampa k druhé plošině: 11*2,96=32,560 [I] 
Celkem: A+B+C+D+E+F+G+H+I=591,243 [J]</t>
  </si>
  <si>
    <t>- odkop pilot.plošin, dle pol. 12273 - ODKOPÁVKY A PROKOPÁVKY OBECNÉ TŘ. I: 181,65=181,650 [A] 
 - odkop definitivní, dle pol. 12373 - ODKOP PRO SPOD STAVBU SILNIC A ŽELEZNIC TŘ. I: 838,365=838,365 [B] 
 - vrty pilot, dle pol. 264741 - VRTY PRO PILOTY TŘ I A II D DO 1000MM: 34,821=34,821 [C] 
Celkem: A+B+C=1 054,836 [D]</t>
  </si>
  <si>
    <t>zřízení pilotážních plošin z recyklátu,vč. zhutnění na požadovanou hodnotu</t>
  </si>
  <si>
    <t>- pilot. plošina pro G, H: 7*0,3*21=44,100 [A] 
 - pilot. plošina pro E, F: 7*0,3*22=46,200 [B] 
 - pilot. plošina pro B, C, D: 7*0,3*31=65,100 [C] 
 - pilot. plošina pro A, B: 7*0,3*12,5=26,250 [D] 
Celkem: A+B+C+D=181,650 [E]</t>
  </si>
  <si>
    <t>212025</t>
  </si>
  <si>
    <t>TRATIVODY KOMPLET Z TRUB NEKOV DN DO 100MM, RÝHA TŘ I</t>
  </si>
  <si>
    <t>svislá rubová drenáž DN 100 mm, vč. ručně provedené drážky, vč. obsypu, vč. kotvení oky do zeminy</t>
  </si>
  <si>
    <t>- dilat. díl A: 0.18+1*1.5=1,680 [A] 
 - dilat. díl B: 0.54+0.86+1.19+1.53+1.84+2.16+2.51+7*1.5=21,130 [B] 
 - dilat. díl C: 2.54+2.45+2.36+2.27+2.17+2.08+1.99+1.9+8*1.5=29,760 [C] 
 - dilat. díl D: 1.81+1.72+1.63+1.54+1.39+1.27+1.18+8*1.5=22,540 [D] 
 - dilat. díl E: 1.09+1+0.94+0.81+0.72+0.66+0.54+0.45+8*1.5=18,210 [E] 
 - dilat. díl F: 0.36+0.27+5*1.5=8,130 [F] 
Celkem: A+B+C+D+E+F=101,450 [G]</t>
  </si>
  <si>
    <t>rubová drenáž DN 160 mm, vč. ochrany geotextílií a obsypu</t>
  </si>
  <si>
    <t>- dilat. díl A: 7,15=7,150 [A] 
 - dilat. díl B: 9,35=9,350 [B] 
 - dilat. díl C: 9,05=9,050 [C] 
 - dilat. díl D: 10,05=10,050 [D] 
 - dilat. díl E: 10,05=10,050 [E] 
 - dilat. díl F: 10,05=10,050 [F] 
 - dilat. díl G: 10,05=10,050 [G] 
 - dilat. díl H: 8,05=8,050 [H] 
Celkem: A+B+C+D+E+F+G+H=73,800 [I]</t>
  </si>
  <si>
    <t>- dilat. díl A: 0,8*0,45*4=1,440 [A] 
 - dilat. díl B: 0,8*0,45*9=3,240 [B] 
 - dilat. díl C: 0,8*0,45*9=3,240 [C] 
 - dilat. díl D: 0,8*0,45*10=3,600 [D] 
 - dilat. díl E: 0,8*0,45*10=3,600 [F] 
 - dilat. díl F: 0,8*0,45*10=3,600 [G] 
 - dilat. díl G: 0,8*0,45*10=3,600 [H] 
 - dilat. díl H: 0,8*0,45*5=1,800 [I] 
Celkem: A+B+C+D+F+G+H+I=24,120 [J]</t>
  </si>
  <si>
    <t>21361</t>
  </si>
  <si>
    <t>DRENÁŽNÍ VRSTVY Z GEOTEXTILIE</t>
  </si>
  <si>
    <t>drenážní geotextílie mezi pilotami, pod stříkaným betonem, vč.přikotvení do zeminy</t>
  </si>
  <si>
    <t>- dilat. díl A: 3,75=3,750 [A] 
 - dilat. díl B: 10,9=10,900 [B] 
 - dilat. díl C: 14,3=14,300 [C] 
 - dilat. díl D: 11,7=11,700 [D] 
 - dilat. díl E: 8,45=8,450 [E] 
 - dilat. díl F: 5,2=5,200 [F] 
 - dilat. díl G: 1,6=1,600 [G] 
Celkem: A+B+C+D+E+F+G=55,900 [H]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</si>
  <si>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</si>
  <si>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železobetonové piloty prům.900 mm z betonu C25/30, SVP viz Technické specifikace,  
včetně zk. Integrity PIT + CHA v rozsahu dle požadavků TKP</t>
  </si>
  <si>
    <t>- dilat. díl A: 3,1415*0,25*2*7*0,81=8,906 [A] 
 - dilat. díl B: 3,1415*0,25*3*10*0,81=19,085 [B] 
 - dilat. díl B: 3,1415*0,25*2*8*0,81=10,178 [C] 
 - dilat. díl B: 3,1415*0,25*2*9*0,81=11,451 [D] 
 - dilat. díl C: 3,1415*0,25*7*10*0,81=44,531 [E] 
 - dilat. díl D: 3,1415*0,25*8*9*0,81=45,803 [F] 
 - dilat. díl E: 3,1415*0,25*8*7*0,81=35,625 [G] 
 - dilat. díl F: 3,1415*0,25*4*8*0,81=20,357 [H] 
 - dilat. díl F: 3,1415*0,25*4*10*0,81=25,446 [I] 
 - dilat. díl G: 3,1415*0,25*3*9*0,81=17,176 [J] 
 - dilat. díl G: 3,1415*0,25*3*8*0,81=15,268 [K] 
 - dilat. díl G: 3,1415*0,25*2*7*0,81=8,906 [L] 
 - dilat. díl H: 3,1415*0,25*4*6*0,81=15,268 [M] 
Celkem: A+B+C+D+E+F+G+H+I+J+K+L+M=278,000 [N]</t>
  </si>
  <si>
    <t>- objem dle pol. 224324: 0,1*278,0=27,800 [A]</t>
  </si>
  <si>
    <t>- dilat. díl B: 3*(17-2)=45,000 [A] 
 - dilat. díl C: 4*(17-2)=60,000 [B] 
 - dilat. díl D: 4*(17-2)=60,000 [C] 
 - dilat. díl E: 4*(16-2)=56,000 [D] 
 - dilat. díl F: 2*(16-2)=28,000 [E] 
Celkem: A+B+C+D+E=249,000 [F]</t>
  </si>
  <si>
    <t>vrty do převázky pro kotevní přípravek lícních prefabrikátů, odhad ks pro prefabrikáty šířky 1 m</t>
  </si>
  <si>
    <t>- dilat. díl A: 2*4=8,000 [A] 
 - dilat. díl B: 2*9=18,000 [B] 
 - dilat. díl C: 2*9=18,000 [C] 
 - dilat. díl D: 2*10=20,000 [D] 
 - dilat. díl E: 2*10=20,000 [E] 
 - dilat. díl F: 2*10=20,000 [F] 
 - dilat. díl G: 2*10=20,000 [G] 
 - dilat. díl H: 2*5=10,000 [H] 
Celkem ks: A+B+C+D+E+F+G+H=134,000 [I] 
Celkem délka: I*0,45=60,300 [J]</t>
  </si>
  <si>
    <t>"vrty pro železobetonové piloty prům.900 mm,  
vykázány vrty na délku pilot,  
hluché vrtání nevykázáno (A: 2x1.375= 2.75 m, B: 3x0.515= 1.55 m, B: 2x1.605= 3.21 m, B: 2x0.605= 1.21 m, C: 7x0.62= 4.34 m, D: 8x1.25= 10 m, E: 8x0.675= 5.4 m, F: 4x1.18= 4.72 m, F: 4x1.52= 6.08 m, G: 3x0.75= 2.25 m, G: 3x1.11= 3.33 m, G: 2x1.41= 2.82 m, H: 4x1.77= 7.08 m; celkem 54.74 m)"</t>
  </si>
  <si>
    <t>- dilat. díl A: 2*(7)=14,000 [A] 
 - dilat. díl B: 3*(10)=30,000 [B] 
 - dilat. díl B: 2*(8)=16,000 [C] 
 - dilat. díl B: 2*(9)=18,000 [D] 
 - dilat. díl C: 7*(10)=70,000 [E] 
 - dilat. díl D: 8*(9)=72,000 [F] 
 - dilat. díl E: 8*(7)=56,000 [G] 
 - dilat. díl F: 4*(8)=32,000 [H] 
 - dilat. díl F: 4*(10)=40,000 [I] 
 - dilat. díl G: 3*(9)=27,000 [J] 
 - dilat. díl G: 3*(8)=24,000 [K] 
 - dilat. díl G: 2*(7)=14,000 [L] 
 - dilat. díl H: 4*(6)=24,000 [M] 
Celkem: A+B+C+D+E+F+G+H+I+J+K+L+M=437,000 [N]</t>
  </si>
  <si>
    <t>spádový beton pod rubovou drenáží C12/15n, SVP viz Technické specifikace, vč. izolačního nátěru na horním povrchu</t>
  </si>
  <si>
    <t>- dilat. díl A: 0,7*0,15*4=0,420 [A] 
 - dilat. díl B: 0,7*0,15*9=0,945 [B] 
 - dilat. díl C: 0,7*0,15*9=0,945 [C] 
 - dilat. díl D: 0,7*0,15*10=1,050 [D] 
 - dilat. díl E: 0,7*0,15*10=1,050 [E] 
 - dilat. díl F: 0,7*0,15*10=1,050 [F] 
 - dilat. díl G: 0,7*0,15*10=1,050 [G] 
 - dilat. díl H: 0,7*0,15*5=0,525 [H] 
Celkem: A+B+C+D+E+F+G+H=7,035 [I]</t>
  </si>
  <si>
    <t>- dilat. díl A: 0,35*0,75*4=1,050 [A] 
 - dilat. díl B: 0,35*1*9=3,150 [B] 
 - dilat. díl C: 0,35*1*9=3,150 [C] 
 - dilat. díl D: 0,35*1*10=3,500 [D] 
 - dilat. díl E: 0,35*1*10=3,500 [E] 
 - dilat. díl F: 0,35*0,85*10=2,975 [F] 
 - dilat. díl G: 0,35*0,31*3,65=0,396 [G] 
Celkem: A+B+C+D+E+F+G=17,721 [H]</t>
  </si>
  <si>
    <t>- dilat. díl B, 4PKT-17,0/8,0 m á 2,4 m: 3=3,000 [A] 
 - dilat. díl C, 4PKT-17,0/8,0 m á 2,4 m: 4=4,000 [B] 
 - dilat. díl D, 4PKT-17,0/8,0 m á 2,5 m: 4=4,000 [C] 
 - dilat. díl E, 4PKT-16,0/7,0 m á 2,5 m: 4=4,000 [D] 
 - dilat. díl F, 4PKT-16,0/7,0 m á 2,5 m: 2=2,000 [E] 
Celkem: A+B+C+D+E=17,000 [F]</t>
  </si>
  <si>
    <t>- dilat. díl B: 3*7=21,000 [A] 
 - dilat. díl C: 4*7=28,000 [B] 
 - dilat. díl D: 4*7=28,000 [C] 
 - dilat. díl E: 4*6=24,000 [D] 
 - dilat. díl F: 2*6=12,000 [E] 
Celkem: A+B+C+D+E=113,000 [F]</t>
  </si>
  <si>
    <t>stříkaný beton  tl. 150 mm vyztužený kari sítí 6/6/100/100, mezi pilotami</t>
  </si>
  <si>
    <t>- dilat. díl A: 2,35=2,350 [A] 
 - dilat. díl B: 6,8=6,800 [B] 
 - dilat. díl C: 8,95=8,950 [C] 
 - dilat. díl D: 7,3=7,300 [D] 
 - dilat. díl E: 5,3=5,300 [E] 
 - dilat. díl F: 3,25=3,250 [F] 
 - dilat. díl G: 1=1,000 [G] 
Celkem plocha: A+B+C+D+E+F+G=34,950 [H] 
Celkem objem: H*0,15=5,243 [I]</t>
  </si>
  <si>
    <t>železobetonové římsy z betonu C30/37, SVP viz Technické specifikace,  včetně bednění, pracovních a dilatačních spar</t>
  </si>
  <si>
    <t>- dilat. díl A: 4*0,6=2,400 [A] 
 - dilat. díl B: 9*0,6=5,400 [B] 
 - dilat. díl C: 9*0,6=5,400 [C] 
 - dilat. díl D: 10*0,6=6,000 [D] 
 - dilat. díl E: 10*0,6=6,000 [E] 
 - dilat. díl F: 10*0,6=6,000 [F] 
 - dilat. díl G: 10*0,6=6,000 [G] 
 - dilat. díl H: 5*0,6=3,000 [H] 
Celkem: A+B+C+D+E+F+G+H=40,200 [I]</t>
  </si>
  <si>
    <t>- objem dle pol. 317325: 0,15*40,2=6,030 [A]</t>
  </si>
  <si>
    <t>lícní prefabrikáty tl. 200 mm z betonu C30/37, SVP viz Technické specifikace,  předpokládaná skladební šířka prefabrikátů 1.0 m - 67 ks, s pohledovým betonem, vč. výztuže, vč. kotvících závitových tyčí v horní části pro vyvěšení, vč. otvorů v dolní části pro kotvení do betonového prahu, vč. navrtání a vlepení kotvy v dolní části</t>
  </si>
  <si>
    <t>- dilat. díl A: 4*0,2*1,7*1=1,360 [A] 
 - dilat. díl B: 9*0,2*2,865*1=5,157 [B] 
 - dilat. díl C: 9*0,2*3,7025*1=6,665 [C] 
 - dilat. díl D: 10*0,2*3,0075*1=6,015 [D] 
 - dilat. díl E: 10*0,2*2,28*1=4,560 [E] 
 - dilat. díl F: 3*0,2*1,81*1=1,086 [F] 
 - dilat. díl F: 7*0,2*1,7*1=2,380 [G] 
 - dilat. díl G: 5*0,2*1,6*1=1,600 [H] 
 - dilat. díl G: 5*0,2*1,5*1=1,500 [I] 
 - dilat. díl H: 5*0,2*1,5*1=1,500 [J] 
Celkem: A+B+C+D+E+F+G+H+I+J=31,823 [K]</t>
  </si>
  <si>
    <t>"ŽB převázka a zavěšená křídla z betonu C30/37, SVP viz Technické specifikace,  včetně bednění,  
izolačních souvrství asf. nátěry, těsnění pracovních a dilatačních spar, vč. vlepení kotev kotevního přípravku (vrty a přípravek vykázán zvlášť)"</t>
  </si>
  <si>
    <t>- dilat. díl A: 1,35*1,5*4=8,100 [A] 
 - dilat. díl B: 1,35*1,5*9=18,225 [B] 
 - dilat. díl C: 1,35*1,5*9=18,225 [C] 
 - dilat. díl D: 1,35*1,5*10=20,250 [D] 
 - dilat. díl E: 1,35*1,5*10=20,250 [E] 
 - dilat. díl F: 1,35*1,5*10=20,250 [F] 
 - dilat. díl G: 1,35*1,5*10=20,250 [G] 
 - dilat. díl H: 1,35*1,5*5=10,125 [H] 
 - dilat. díl A, křídlo: 0,3*1,2*0,95=0,342 [I] 
 - dilat. díl H, křídlo: 0,3*1,4*1,15=0,483 [J] 
Celkem: A+B+C+D+E+F+G+H+I+J=136,500 [K]</t>
  </si>
  <si>
    <t>- dle pol. 327325: 0,11*136,5=15,015 [A]</t>
  </si>
  <si>
    <t>podkladní beton C12/15n, SVP viz Technické specifikace, pod spadištěm</t>
  </si>
  <si>
    <t>- před A: 1,7*0,15*2,6=0,663 [A] 
 - za H: 1,7*0,15*2,8=0,714 [B] 
Celkem: A+B=1,377 [C]</t>
  </si>
  <si>
    <t>- dilat. díl A: 1,5*0,15*4=0,900 [A] 
 - dilat. díl B: 1,5*0,15*9=2,025 [B] 
 - dilat. díl C: 1,5*0,15*9=2,025 [C] 
 - dilat. díl D: 1,5*0,15*10=2,250 [D] 
 - dilat. díl E: 1,5*0,15*10=2,250 [E] 
 - dilat. díl F: 1,5*0,15*10=2,250 [F] 
 - dilat. díl G: 1,5*0,15*10=2,250 [G] 
 - dilat. díl H: 1,5*0,15*5=1,125 [H] 
Celkem: A+B+C+D+E+F+G+H=15,075 [I]</t>
  </si>
  <si>
    <t>podkladní beton C12/15, SVP viz Technické specifikace, pod převázkou, vyztužený karisítí 1 vrstva KS 100/100-8/8, včetně likvidace</t>
  </si>
  <si>
    <t>- dilat. díl A: 1,4*0,15*4=0,840 [A] 
 - dilat. díl B: 1,4*0,15*9=1,890 [B] 
 - dilat. díl C: 1,4*0,15*9=1,890 [C] 
 - dilat. díl D: 1,4*0,15*10=2,100 [D] 
 - dilat. díl E: 1,4*0,15*10=2,100 [E] 
 - dilat. díl F: 1,4*0,15*10=2,100 [F] 
 - dilat. díl G: 1,4*0,15*10=2,100 [G] 
 - dilat. díl H: 1,4*0,15*5=1,050 [H] 
 - odečet profilu pilot: -3,1415*0,25*52*0,15*0,81=-4,962 [I] 
Celkem: A+B+C+D+E+F+G+H+I=9,108 [J]</t>
  </si>
  <si>
    <t>"ochranný zásyp za opěrami s drenážní funkcí za rubem,  
z propustného a nenamrzavého materiálu, vč. zhutnění na požadovanou hodnotu"</t>
  </si>
  <si>
    <t>- dilat. díl A: 0,75*1,5*4=4,500 [A] 
 - dilat. díl B: 0,75*1,5*9=10,125 [B] 
 - dilat. díl C: 0,75*1,5*9=10,125 [C] 
 - dilat. díl D: 0,75*1,5*10=11,250 [D] 
 - dilat. díl E: 0,75*1,5*10=11,250 [E] 
 - dilat. díl F: 0,75*1,5*10=11,250 [F] 
 - dilat. díl G: 0,75*1,5*10=11,250 [G] 
 - dilat. díl H: 0,75*1,5*5=5,625 [H] 
Celkem: A+B+C+D+E+F+G+H=75,375 [I]</t>
  </si>
  <si>
    <t>"vykázáno bez přesahů,  
rubové plochy min. 6 mm po stlačení - 2x300 g/m2"</t>
  </si>
  <si>
    <t>- dilat. díl A: 2*1,5*4=12,000 [A] 
 - dilat. díl B: 2*1,5*9=27,000 [B] 
 - dilat. díl C: 2*1,5*9=27,000 [C] 
 - dilat. díl D: 2*1,5*10=30,000 [D] 
 - dilat. díl E: 2*1,5*10=30,000 [E] 
 - dilat. díl F: 2*1,5*10=30,000 [F] 
 - dilat. díl G: 2*1,5*10=30,000 [G] 
 - dilat. díl H: 2*1,5*5=15,000 [H] 
Celkem: A+B+C+D+E+F+G+H=201,000 [I]</t>
  </si>
  <si>
    <t>hydrofobní impregnační nátěr typu S1 (OS-A) na celém povrchu římsy</t>
  </si>
  <si>
    <t>- dilat. díl A: 3*4=12,000 [A] 
 - dilat. díl B: 3*9=27,000 [B] 
 - dilat. díl C: 3*9=27,000 [C] 
 - dilat. díl D: 3*10=30,000 [D] 
 - dilat. díl E: 3*10=30,000 [E] 
 - dilat. díl F: 3*10=30,000 [G] 
 - dilat. díl G: 3*10=30,000 [F] 
 - dilat. díl H: 3*5=15,000 [H] 
Celkem: A+B+C+D+E+G+F+H=201,000 [I]</t>
  </si>
  <si>
    <t>protichloridový ochranný nátěr typu na celém povrchu lícních prefabrikátů</t>
  </si>
  <si>
    <t>- dilat. díl A: 1,7*4=6,800 [A] 
 - dilat. díl B: 2,87*9=25,830 [B] 
 - dilat. díl C: 3,7*9=33,300 [C] 
 - dilat. díl D: 3,01*10=30,100 [D] 
 - dilat. díl E: 2,29*10=22,900 [E] 
 - dilat. díl F: 1,735*10=17,350 [F] 
 - dilat. díl G: 1,55*10=15,500 [G] 
 - dilat. díl H: 1,5*5=7,500 [H] 
Celkem: A+B+C+D+E+F+G+H=159,280 [I]</t>
  </si>
  <si>
    <t>896458</t>
  </si>
  <si>
    <t>SPADIŠTĚ ZE ŽELEZOBET VČET VÝZT NA POTRUBÍ DN DO 600MM</t>
  </si>
  <si>
    <t>spadiště na začátku a konci zárubní zdi, z betonu C30/37, SVP viz Technické specifikace, komplet vč. výztuže, vč. lomového kamene ve dně</t>
  </si>
  <si>
    <t>- dilat. díl A: 1=1,000 [A] 
 - dilat. díl B: 1=1,000 [B] 
Celkem: A+B=2,000 [C]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</si>
  <si>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</si>
  <si>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Na každém dilatačním celku budou po 2 nivelační značky</t>
  </si>
  <si>
    <t>- dilat. díl A: 2=2,000 [A] 
 - dilat. díl B: 2=2,000 [B] 
 - dilat. díl C: 2=2,000 [C] 
 - dilat. díl D: 2=2,000 [D] 
 - dilat. díl E: 2=2,000 [E] 
 - dilat. díl F: 2=2,000 [F] 
 - dilat. díl G: 2=2,000 [G] 
 - dilat. díl H: 2=2,000 [H] 
Celkem: A+B+C+D+E+F+G+H=16,000 [I]</t>
  </si>
  <si>
    <t>příkopy z betonových tvárnic do betonového lože C25/30 (včetně)</t>
  </si>
  <si>
    <t>- dilat. díl A: 4,5=4,500 [A] 
 - dilat. díl B: 9=9,000 [B] 
 - dilat. díl C: 9=9,000 [C] 
 - dilat. díl D: 10=10,000 [D] 
 - dilat. díl E: 10=10,000 [E] 
 - dilat. díl F: 10=10,000 [F] 
 - dilat. díl G: 10=10,000 [G] 
 - dilat. díl H: 5,5=5,500 [H] 
Celkem: A+B+C+D+E+F+G+H=68,000 [I]</t>
  </si>
  <si>
    <t>- dilat. díl A: 2*4=8,000 [A] 
 - dilat. díl B: 2*9=18,000 [B] 
 - dilat. díl C: 2*9=18,000 [C] 
 - dilat. díl D: 2*10=20,000 [D] 
 - dilat. díl E: 2*10=20,000 [E] 
 - dilat. díl F: 2*10=20,000 [F] 
 - dilat. díl G: 2*10=20,000 [G] 
 - dilat. díl H: 2*5=10,000 [H] 
Celkem ks: A+B+C+D+E+F+G+H=134,000 [I] 
Celkem hmotnost: I*20=2 680,000 [J]</t>
  </si>
  <si>
    <t>938442</t>
  </si>
  <si>
    <t>OČIŠTĚNÍ ZDIVA OTRYSKÁNÍM TLAKOVOU VODOU DO 500 BARŮ</t>
  </si>
  <si>
    <t>otryskání pilot od hlíny tlakovou vodou</t>
  </si>
  <si>
    <t>- celá plocha: 141,0=141,000 [A]</t>
  </si>
  <si>
    <t>položka zahrnuje očištění předepsaným způsobem včetně odklizení vzniklého odpadu</t>
  </si>
  <si>
    <t>SO 301.1</t>
  </si>
  <si>
    <t>Přeložka vodovodu DN 600 ve st. komunikace 0,740 km</t>
  </si>
  <si>
    <t>014112</t>
  </si>
  <si>
    <t>POPLATKY ZA SKLÁDKU TYP S-IO (INERTNÍ ODPAD)</t>
  </si>
  <si>
    <t>pol. č. 96615: 2=2,000 [D]</t>
  </si>
  <si>
    <t>zahrnuje veškeré poplatky provozovateli skládky související s uložením odpadu na skládce.</t>
  </si>
  <si>
    <t>115331</t>
  </si>
  <si>
    <t>ČERPÁNÍ VODY Z PODZEMÍ DO 2000L/MIN VÝŠKY DO 20M</t>
  </si>
  <si>
    <t>odčerpání vody po výřezech potrubí - odhad, upravit podle skutečnosti</t>
  </si>
  <si>
    <t>odhad: 
20=20,000 [A]</t>
  </si>
  <si>
    <t>Položka čerpání vody v podzemí zahrnuje náklady na provoz čerpadla včetně nákladu na záložní čerpadlo, zřízení čerpací jímky v šachtě, svislé potrubí v šachtě, potrubí na povrchu zaústěné do usazovacích (čistících) jímek před vypouštěním vod mimo staveniště, zřízení těchto jímek. Součástí položky je také následná demontáž a likvidace těchto zařízení.</t>
  </si>
  <si>
    <t>použije se zpět k ohumusování</t>
  </si>
  <si>
    <t>odečteno z dokumentace; odhad tl. 250 mm: 
17,6=17,600 [A] 
18,4=18,400 [B] 
Celkem: A+B=36,000 [C]</t>
  </si>
  <si>
    <t>viz pol.č. 17120: 52,6 =52,600 [A]</t>
  </si>
  <si>
    <t>hloubení rýh v zemině tř. 3 a tř. 4; vč výkopu rýhy pro bourání stáv. vodovodu,</t>
  </si>
  <si>
    <t>dle PD: 
123,8=123,800 [A]</t>
  </si>
  <si>
    <t>132731</t>
  </si>
  <si>
    <t>HLOUBENÍ RÝH ŠÍŘ DO 2M PAŽ I NEPAŽ TŘ. I, ODVOZ DO 1KM</t>
  </si>
  <si>
    <t>hloubení rýh v zemině tř. 3 a tř. 4 s odvozem na dočasnou skládku do 1 km; vč výkopu rýhy pro bourání stáv. vodovodu</t>
  </si>
  <si>
    <t>dle PD: 
52,6=52,600 [A]</t>
  </si>
  <si>
    <t>pol. č. 132731: 52,6=52,600 [A]</t>
  </si>
  <si>
    <t>vč zásypu rýhy pro bourání stáv. vodovodu</t>
  </si>
  <si>
    <t>frakce 0-16 mm, vč. ztratného a zhutnění; včetně obnovení obsypu na stávajícím vodovodu v místech napojení</t>
  </si>
  <si>
    <t>dle PD: 
46,2=46,200 [A]</t>
  </si>
  <si>
    <t>odečteno z dokumentace, tl. 200 mm: 
36=36,000 [A]</t>
  </si>
  <si>
    <t>dle PD: 
144=144,000 [A]</t>
  </si>
  <si>
    <t>podkladní bloky v zemi - množství dle podkladů od výrobce trub, vč. bednění</t>
  </si>
  <si>
    <t>dle PD: 
10+2,4=12,400 [A]</t>
  </si>
  <si>
    <t>frakce 0-4 mm, včetně obnovení podsypu na stávajícím vodovodu v místech napojení</t>
  </si>
  <si>
    <t>dle PD: 
6,4=6,400 [A]</t>
  </si>
  <si>
    <t>85158</t>
  </si>
  <si>
    <t>POTRUBÍ Z TRUB LITINOVÝCH TLAKOVÝCH HRDLOVÝCH DN DO 600MM</t>
  </si>
  <si>
    <t>trouby litinové tlakové s integrovaným těsněním PN 25</t>
  </si>
  <si>
    <t>dle PD: 
39,9=39,900 [A]</t>
  </si>
  <si>
    <t>85258A</t>
  </si>
  <si>
    <t>POTRUBÍ Z TRUB LITINOVÝCH TLAKOVÝCH PŘÍRUBOVÝCH DN DO 600MM</t>
  </si>
  <si>
    <t>cena je dána souborem tvarovek a spojového materiálu přírubových tvarovek PN 25 dle kladeč.sch., včetně montáže</t>
  </si>
  <si>
    <t>dle kladečského schematu: 
1=1,000 [A]</t>
  </si>
  <si>
    <t>891989N</t>
  </si>
  <si>
    <t>Zavření a otevření armatur dle VaK Náchod</t>
  </si>
  <si>
    <t>provede provozovatel veřejného vodovodu dle svých ceníků - zhotovitel ocení položku dle nabídky provozovatele veřejného vodovodu, kterou si zajistí; rozsah dle TZ a výkresu V_06,  rozděleno do objektů SO 301.1 a SO 301.2</t>
  </si>
  <si>
    <t>odhad - upřesnit dle VaK Náchod: 
2=2,000 [A]</t>
  </si>
  <si>
    <t>891990N</t>
  </si>
  <si>
    <t>Odkalení a napuštění stávajícího vodovodu dle VaK Náchod</t>
  </si>
  <si>
    <t>provede provozovatel veřejného vodovodu dle svých ceníků - zhotovitel ocení položku dle nabídky provozovatele veřejného vodovodu, kterou si zajistí,  doba odkalení dle skutečnosti; rozděleno do objektů SO 301.1 a SO 301.2</t>
  </si>
  <si>
    <t>891991N</t>
  </si>
  <si>
    <t>Přeložení a přepojení katodové ochrany</t>
  </si>
  <si>
    <t>kabel CYKY 4x16 mm2 včetně naspojkování v místech napojení na stáv. vodovod</t>
  </si>
  <si>
    <t>45=45,000 [A]</t>
  </si>
  <si>
    <t>899308</t>
  </si>
  <si>
    <t>DOPLŇKY NA POTRUBÍ - SIGNALIZAČ VODIČ</t>
  </si>
  <si>
    <t>vč. dopojení na stáv.vodič: 
44=44,000 [A]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</si>
  <si>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</si>
  <si>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899309</t>
  </si>
  <si>
    <t>DOPLŇKY NA POTRUBÍ - VÝSTRAŽNÁ FÓLIE</t>
  </si>
  <si>
    <t>vč. dopojení na stáv.fólii: 
40=40,000 [A]</t>
  </si>
  <si>
    <t>- Položka zahrnuje veškerý materiál, výrobky a polotovary, včetně mimostaveništní a vnitrostaveništní dopravy (rovněž přesuny), včetně naložení a složení,případně s uložením.</t>
  </si>
  <si>
    <t>včetně zatěsnění stávajícího potrubí po dobu stavby</t>
  </si>
  <si>
    <t>2+2=4,000 [A]</t>
  </si>
  <si>
    <t>899671</t>
  </si>
  <si>
    <t>TLAKOVÉ ZKOUŠKY POTRUBÍ DN DO 600MM</t>
  </si>
  <si>
    <t>39,9=39,900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</si>
  <si>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</si>
  <si>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</si>
  <si>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</si>
  <si>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- napuštění a vypuštění vody, dodání vody a dezinfekčního prostředku, bakteriologický rozbor vody.</t>
  </si>
  <si>
    <t>odhad bourání ve výkopech pro vodovodi: 
1=1,000 [A]</t>
  </si>
  <si>
    <t>969158</t>
  </si>
  <si>
    <t>VYBOURÁNÍ POTRUBÍ DN DO 600MM VODOVODNÍCH</t>
  </si>
  <si>
    <t>vybourání stáv. potrubí; upravit podle skutečnosti; ocel - odvoz do šrotu</t>
  </si>
  <si>
    <t>ve výkopu: 
40=40,000 [A]</t>
  </si>
  <si>
    <t>SO 301.2</t>
  </si>
  <si>
    <t>Přeložka vodovodu DN 600 ve st. komunikace 1,035 - 1,750 km</t>
  </si>
  <si>
    <t>pol. č. 96615: 30=30,000 [A]</t>
  </si>
  <si>
    <t>odhad: 
4*8=32,000 [A]</t>
  </si>
  <si>
    <t>odečteno z dokumentace; odhad tl. 250 mm: 
1244,96*0,25=311,240 [A] 
1264*0,25=316,000 [B] 
Celkem: A+B=627,240 [C]</t>
  </si>
  <si>
    <t>dle PD: 
1208,731-252,6=956,131 [A]</t>
  </si>
  <si>
    <t>hloubení rýh v zemině tř. 3 a tř. 4; vč výkopu rýhy pro bourání stáv. vodovodu</t>
  </si>
  <si>
    <t>dle PD: 
1340,28+893,52+2368,2-956,131=3 645,869 [A]</t>
  </si>
  <si>
    <t>pol. č. 132736: 956,131=956,131 [A]</t>
  </si>
  <si>
    <t>dle PD: 
1208,731=1 208,731 [A] 
2620,8=2 620,800 [B] 
Celkem: A+B=3 829,531 [C]</t>
  </si>
  <si>
    <t>dle PD: 
900,573=900,573 [A]</t>
  </si>
  <si>
    <t>odečteno z dokumentace, tl. 200 mm: 
248,992=248,992 [A] 
252,8=252,800 [B] 
Celkem: A+B=501,792 [C]</t>
  </si>
  <si>
    <t>dle PD: 
4,5+4,5+4,5=13,500 [A]</t>
  </si>
  <si>
    <t>dle PD: 
124,496=124,496 [A]</t>
  </si>
  <si>
    <t>dle PD: 
778,1=778,100 [A]</t>
  </si>
  <si>
    <t>85233</t>
  </si>
  <si>
    <t>POTRUBÍ Z TRUB LITINOVÝCH TLAKOVÝCH PŘÍRUBOVÝCH DN DO 150MM</t>
  </si>
  <si>
    <t>TP 150 - dl. 600 mm</t>
  </si>
  <si>
    <t>1,2=1,200 [A]</t>
  </si>
  <si>
    <t>85258</t>
  </si>
  <si>
    <t>A kus 600/150</t>
  </si>
  <si>
    <t>3=3,000 [A]</t>
  </si>
  <si>
    <t>891133</t>
  </si>
  <si>
    <t>ŠOUPÁTKA DN DO 150MM</t>
  </si>
  <si>
    <t>2=2,000 [A]</t>
  </si>
  <si>
    <t>- Položka zahrnuje kompletní montáž dle technologického předpisu, dodávku armatury, veškerou mimostaveništní a vnitrostaveništní dopravu.</t>
  </si>
  <si>
    <t>891427A</t>
  </si>
  <si>
    <t>VZDUŠNÍK DN 150MM</t>
  </si>
  <si>
    <t>provede provozovatel veřejného vodovodu dle svých ceníků - zhotovitel ocení položku dle nabídky provozovatele veřejného vodovodu, kterou si zajistí, doba odkalení dle skutečnosti; rozděleno do objektů SO 301.1 a SO 301.2</t>
  </si>
  <si>
    <t>784=784,000 [A]</t>
  </si>
  <si>
    <t>893311A</t>
  </si>
  <si>
    <t>ŠACHTY ARMATURNÍ Z PLAST HMOT PŮDORYS PLOCHY DO 1,5M2</t>
  </si>
  <si>
    <t>položka zahrnuje:  
- poklopy s rámem, mříže s rámem, stupadla, žebříky, stropy z bet. dílců a pod.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</si>
  <si>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89914</t>
  </si>
  <si>
    <t>ŠACHTOVÉ BETONOVÉ SKRUŽE SAMOSTATNÉ</t>
  </si>
  <si>
    <t>DN 1500 mm, výška 1,0 m - ochrana vzdušníkových šachet</t>
  </si>
  <si>
    <t>899305</t>
  </si>
  <si>
    <t>DOPLŇKY NA POTRUBÍ - ORIENTAČ SLOUPKY</t>
  </si>
  <si>
    <t>dle PD: 
2=2,000 [A]</t>
  </si>
  <si>
    <t>vč. dopojení na stáv.vodič: 
778,1+4=782,100 [A]</t>
  </si>
  <si>
    <t>vč. dopojení na stáv.fólii: 
778,1+4=782,100 [A]</t>
  </si>
  <si>
    <t>778,10=778,100 [A]</t>
  </si>
  <si>
    <t>odhad bourání ve výkopech pro vodovodi: 
15=15,000 [A]</t>
  </si>
  <si>
    <t>ve výkopu: 
790=790,000 [A]</t>
  </si>
  <si>
    <t>SO 302</t>
  </si>
  <si>
    <t>Přeložka vodovodů ve st. komunikace 2,400 km</t>
  </si>
  <si>
    <t>pol. č. 96615: 8=8,000 [A]</t>
  </si>
  <si>
    <t>014131</t>
  </si>
  <si>
    <t>POPLATKY ZA SKLÁDKU TYP S-NO (NEBEZPEČNÝ ODPAD)</t>
  </si>
  <si>
    <t>trvalá skládka dle zhotovitele - plast</t>
  </si>
  <si>
    <t>dle položky 969134: 
3,1416*0,225*0,009*28,2=0,179 [A]</t>
  </si>
  <si>
    <t>115311</t>
  </si>
  <si>
    <t>ČERPÁNÍ VODY Z PODZEMÍ DO 500L/MIN VÝŠKY DO 20M</t>
  </si>
  <si>
    <t>odhad: 
8=8,000 [A]</t>
  </si>
  <si>
    <t>použije se zpět k ohumusování a na terénní úpravy</t>
  </si>
  <si>
    <t>odečteno z dokumentace; odhad tl. 200 mm: 
11,25=11,250 [A]</t>
  </si>
  <si>
    <t>viz pol.č. 17120: 16,5 =16,500 [A] 
viz pol.č. 12110: 11,25 =11,250 [B] 
Celkem: A+B=27,750 [C]</t>
  </si>
  <si>
    <t>dle PD: 
25,5=25,500 [A]</t>
  </si>
  <si>
    <t>dle PD: 
16,5=16,500 [A]</t>
  </si>
  <si>
    <t>141145</t>
  </si>
  <si>
    <t>PROTLAČOVÁNÍ OCELOVÉHO POTRUBÍ DN DO 300MM</t>
  </si>
  <si>
    <t>dle PD: 
104=104,000 [A]</t>
  </si>
  <si>
    <t>položka zahrnuje dodávku protlačovaného potrubí a veškeré pomocné práce (startovací zařízení, startovací a cílová jáma, opěrné a vodící bloky a pod.)</t>
  </si>
  <si>
    <t>pol. č. 132731: 16,5=16,500 [A] 
pol.č. 12110: 11,25 =11,250 [B] 
Celkem: A+B=27,750 [C]</t>
  </si>
  <si>
    <t>dle PD: 
13,5=13,500 [A]</t>
  </si>
  <si>
    <t>odečteno z dokumentace, tl. 200 mm: 
11,25=11,250 [A]</t>
  </si>
  <si>
    <t>dle PD: 
45=45,000 [A]</t>
  </si>
  <si>
    <t>dle PD: 
3=3,000 [A]</t>
  </si>
  <si>
    <t>85145</t>
  </si>
  <si>
    <t>POTRUBÍ Z TRUB LITINOVÝCH TLAKOVÝCH HRDLOVÝCH DN DO 300MM</t>
  </si>
  <si>
    <t>náhrada za demontované šoupě DN 300</t>
  </si>
  <si>
    <t>4=4,000 [A]</t>
  </si>
  <si>
    <t>85245A</t>
  </si>
  <si>
    <t>POTRUBÍ Z TRUB LITINOVÝCH TLAKOVÝCH DN DO 300MM</t>
  </si>
  <si>
    <t>cena je dána souborem tvarovek a spojového materiálu hrdlových tvarovek dle kladeč.sch., včetně montáže</t>
  </si>
  <si>
    <t>85833</t>
  </si>
  <si>
    <t>NASUNUTÍ LITIN TRUB DN DO 150MM DO CHRÁNIČKY</t>
  </si>
  <si>
    <t>vč. objímek RACI a gumových manžet</t>
  </si>
  <si>
    <t>položka zahrnuje:  
pojízdná sedla (objímky)  
případně předepsané utěsnění konců chráničky  
nezahrnuje dodávku potrubí</t>
  </si>
  <si>
    <t>87333</t>
  </si>
  <si>
    <t>POTRUBÍ Z TRUB PLASTOVÝCH TLAKOVÝCH SVAŘOVANÝCH DN DO 150MM</t>
  </si>
  <si>
    <t>PE 100 RC SDR 11 d 160x14,6 mm svařovaných na tupo</t>
  </si>
  <si>
    <t>dle PD: 
148,6=148,600 [A]</t>
  </si>
  <si>
    <t>provede provozovatel veřejného vodovodu dle svých ceníků - zhotovitel ocení položku dle nabídky provozovatele veřejného vodovodu, kterou si zajistí</t>
  </si>
  <si>
    <t>odhad - upřesnit dle VaK Náchod: 
4=4,000 [A]</t>
  </si>
  <si>
    <t>provede provozovatel veřejného vodovodu dle svých ceníků - zhotovitel ocení položku dle nabídky provozovatele veřejného vodovodu, kterou si zajistí, doba odkalení dle skutečnosti</t>
  </si>
  <si>
    <t>893313</t>
  </si>
  <si>
    <t>ŠACHTY ARMATURNÍ Z PROST BETONU PŮDORYS PLOCHY DO 3,5M2</t>
  </si>
  <si>
    <t>vnitřní světlost 1,5 x 2,0 m, výška 2,9 m vč. poklopu</t>
  </si>
  <si>
    <t>vč. dopojení na stáv.vodič: 
157=157,000 [A]</t>
  </si>
  <si>
    <t>89944</t>
  </si>
  <si>
    <t>VÝŘEZ, VÝSEK, ÚTES NA POTRUBÍ DN DO 200MM</t>
  </si>
  <si>
    <t>89945</t>
  </si>
  <si>
    <t>VÝŘEZ, VÝSEK, ÚTES NA POTRUBÍ DN DO 300MM</t>
  </si>
  <si>
    <t>899641</t>
  </si>
  <si>
    <t>TLAKOVÉ ZKOUŠKY POTRUBÍ DN DO 200MM</t>
  </si>
  <si>
    <t>149=149,000 [A]</t>
  </si>
  <si>
    <t>89974</t>
  </si>
  <si>
    <t>PROPLACH A DEZINFEKCE VODOVODNÍHO POTRUBÍ DN DO 200MM</t>
  </si>
  <si>
    <t>bourání AŠ - 2 ks</t>
  </si>
  <si>
    <t>odhad bourání ve výkopech pro vodovodi: 
4=4,000 [A]</t>
  </si>
  <si>
    <t>969134</t>
  </si>
  <si>
    <t>VYBOURÁNÍ POTRUBÍ DN DO 200MM VODOVODNÍCH</t>
  </si>
  <si>
    <t>upravit podle skutečnosti; ocel - odvoz do šrotu, PVC na skládku</t>
  </si>
  <si>
    <t>dle PD: 
57=57,000 [A]</t>
  </si>
  <si>
    <t>969145</t>
  </si>
  <si>
    <t>VYBOURÁNÍ POTRUBÍ DN DO 300MM VODOVODNÍCH</t>
  </si>
  <si>
    <t>upravit podle skutečnosti; litina - odvoz do šrotu</t>
  </si>
  <si>
    <t>dle PD: 
1=1,000 [A]</t>
  </si>
  <si>
    <t>SO 303</t>
  </si>
  <si>
    <t>Přeložka vodovodní přípojky ve st. komunikace 3,090 km</t>
  </si>
  <si>
    <t>odečteno z dokumentace; odhad tl. 200 mm: 
3=3,000 [A]</t>
  </si>
  <si>
    <t>hloubení rýh v zemině tř. 3 a tř. 4</t>
  </si>
  <si>
    <t>dle PD: 
27-8,1=18,900 [A]</t>
  </si>
  <si>
    <t>hloubení rýh v zemině tř. 3 a tř. 4 s odvozem na dočasnou skládku do 1 km</t>
  </si>
  <si>
    <t>dle PD: 
6,3+1,8=8,100 [A]</t>
  </si>
  <si>
    <t>pol. č. 132736: 6,3+1,8=8,100 [A]</t>
  </si>
  <si>
    <t>dle PD: 
18,9=18,900 [A]</t>
  </si>
  <si>
    <t>frakce 0-16 mm, vč. ztratného a zhutnění</t>
  </si>
  <si>
    <t>dle PD: 
6,3=6,300 [A]</t>
  </si>
  <si>
    <t>odečteno z dokumentace, tl. 200 mm: 
3=3,000 [A]</t>
  </si>
  <si>
    <t>dle PD: 
15=15,000 [A]</t>
  </si>
  <si>
    <t>frakce 0-4 mm</t>
  </si>
  <si>
    <t>dle PD: 
1,8=1,800 [A]</t>
  </si>
  <si>
    <t>722</t>
  </si>
  <si>
    <t>Vnitřní vodovod</t>
  </si>
  <si>
    <t>72227N</t>
  </si>
  <si>
    <t>VODOMĚRNÁ SESTAVA - DEMONTÁŽ A MONTÁŽ</t>
  </si>
  <si>
    <t>potrubí vodovodní rPE d 40 x 3,7 mm</t>
  </si>
  <si>
    <t>dle PD: 
20=20,000 [A]</t>
  </si>
  <si>
    <t>891114</t>
  </si>
  <si>
    <t>ŠOUPÁTKA DN DO 40MM</t>
  </si>
  <si>
    <t>šoupátko pro domovní přípojky 6/4"</t>
  </si>
  <si>
    <t>891833</t>
  </si>
  <si>
    <t>NAVRTÁVACÍ PASY DN DO 150MM</t>
  </si>
  <si>
    <t>pro PVC 160-6/4"</t>
  </si>
  <si>
    <t>891915</t>
  </si>
  <si>
    <t>ZEMNÍ SOUPRAVY DN DO 50MM S POKLOPEM</t>
  </si>
  <si>
    <t>89371N</t>
  </si>
  <si>
    <t>VODOMĚRNÁ ŠACHTA Z PP OBETONOVANÁ</t>
  </si>
  <si>
    <t>Délka včetně vytažení vodiče pod poklopy armatur, vč. dopojení na stáv.vodič: 
22=22,000 [A]</t>
  </si>
  <si>
    <t>vč. dopojení na stáv.fólii: 
20=20,000 [A]</t>
  </si>
  <si>
    <t>899611</t>
  </si>
  <si>
    <t>TLAKOVÉ ZKOUŠKY POTRUBÍ DN DO 80MM</t>
  </si>
  <si>
    <t>18=18,000 [A]</t>
  </si>
  <si>
    <t>89971</t>
  </si>
  <si>
    <t>PROPLACH A DEZINFEKCE VODOVODNÍHO POTRUBÍ DN DO 80MM</t>
  </si>
  <si>
    <t>SO 304</t>
  </si>
  <si>
    <t>Přeložka vodovodu</t>
  </si>
  <si>
    <t>pol. č. 96615: 4=4,000 [D]</t>
  </si>
  <si>
    <t>odhad: 
3=3,000 [A]</t>
  </si>
  <si>
    <t>dle PD: 
100,254+66,836-59,29=107,800 [A]</t>
  </si>
  <si>
    <t>dle PD: 
59,29=59,290 [A]</t>
  </si>
  <si>
    <t>pol. č. 132736: 59,29=59,290 [A]</t>
  </si>
  <si>
    <t>dle PD: 
107,80=107,800 [A]</t>
  </si>
  <si>
    <t>dle PD: 
48,51=48,510 [A]</t>
  </si>
  <si>
    <t>dle PD: 
2*0,1+3*0,15=0,650 [A]</t>
  </si>
  <si>
    <t>dle PD: 
10,78=10,780 [A]</t>
  </si>
  <si>
    <t>85127A</t>
  </si>
  <si>
    <t>POTRUBÍ Z TRUB LITINOVÝCH TLAKOVÝCH HRDLOVÝCH DN DO 100MM</t>
  </si>
  <si>
    <t>cena je dána souborem tvarovek a spojového materiálu dle kladeč.sch., včetně montáže</t>
  </si>
  <si>
    <t>86827A</t>
  </si>
  <si>
    <t>NASUNUTÍ PLAST POTRUBNÍ SEKCE DN DO 100MM DO PLASTOVÉ CHRÁNIČKY</t>
  </si>
  <si>
    <t>dle PD: 
18=18,000 [A]</t>
  </si>
  <si>
    <t>87127</t>
  </si>
  <si>
    <t>POTRUBÍ Z TRUB PLASTOVÝCH TLAKOVÝCH HRDLOVÝCH DN DO 100MM</t>
  </si>
  <si>
    <t>MO PVC d 110 mm</t>
  </si>
  <si>
    <t>dle PD: 
71,5=71,500 [A]</t>
  </si>
  <si>
    <t>dle PD: 
28,8=28,800 [A]</t>
  </si>
  <si>
    <t>87634</t>
  </si>
  <si>
    <t>CHRÁNIČKY Z TRUB PLASTOVÝCH DN DO 200MM</t>
  </si>
  <si>
    <t>šoupátko pro domovní přípojky 5/4"</t>
  </si>
  <si>
    <t>891826</t>
  </si>
  <si>
    <t>NAVRTÁVACÍ PASY DN DO 80MM</t>
  </si>
  <si>
    <t>pro LT 80-2"</t>
  </si>
  <si>
    <t>vč. dopojení na stáv.vodič: 
71,5+2+28,8+1+1,5+1,5=106,300 [A]</t>
  </si>
  <si>
    <t>vč. dopojení na stáv.fólii: 
71,5+2+28,8+1=103,300 [A]</t>
  </si>
  <si>
    <t>89941</t>
  </si>
  <si>
    <t>VÝŘEZ, VÝSEK, ÚTES NA POTRUBÍ DN DO 80MM</t>
  </si>
  <si>
    <t>26,5=26,500 [A]</t>
  </si>
  <si>
    <t>899621</t>
  </si>
  <si>
    <t>TLAKOVÉ ZKOUŠKY POTRUBÍ DN DO 100MM</t>
  </si>
  <si>
    <t>89972</t>
  </si>
  <si>
    <t>PROPLACH A DEZINFEKCE VODOVODNÍHO POTRUBÍ DN DO 100MM</t>
  </si>
  <si>
    <t>odhad bourání ve výkopech pro vodovodi: 
2=2,000 [A]</t>
  </si>
  <si>
    <t>96912</t>
  </si>
  <si>
    <t>VYBOURÁNÍ POTRUBÍ DN DO 100MM VODOVODNÍCH</t>
  </si>
  <si>
    <t>bourání v místech napojení; upravit podle skutečnosti; litina - odvoz do šrotu</t>
  </si>
  <si>
    <t>ve výkopu: 
6=6,000 [A]</t>
  </si>
  <si>
    <t>SO 351</t>
  </si>
  <si>
    <t>Dešťová kanalizace</t>
  </si>
  <si>
    <t>SO 351.1</t>
  </si>
  <si>
    <t>Dešťová kanalizace km 0,000 - 0,275</t>
  </si>
  <si>
    <t>podmínka IROP: nejméně 70% hmotnosti tohoto odpadu musí být předáno k recyklaci (viz ZP) pro zpětné využití na stavbách</t>
  </si>
  <si>
    <t>viz pol.č. 96814: 0,082 * 2,4 =0,197 [A] 
viz pol.č. 96615: 27,281 * 2,4 =65,474 [B] 
viz pol.č. 96636: ((2*3,14*0,4) * 0,15 * 17) * 2,4 =15,373 [C] 
Celkem: A+B+C=81,044 [D]</t>
  </si>
  <si>
    <t>11120</t>
  </si>
  <si>
    <t>ODSTRANĚNÍ KŘOVIN</t>
  </si>
  <si>
    <t>pro retenční plochu: 100 =100,000 [A]</t>
  </si>
  <si>
    <t>odstranění křovin a stromů do průměru 100 mm  
doprava dřevin bez ohledu na vzdálenost  
spálení na hromadách nebo štěpkování</t>
  </si>
  <si>
    <t>ul. Kladská pro kanalizaci: 11,0 * 1,3 * 0,5 =7,150 [A] 
ul. Kladská pro odstranění st. propustku: 9,5 * 1,5 * 0,5 =7,125 [B] 
Celkem: A+B=14,275 [C]</t>
  </si>
  <si>
    <t>úprava retenční plochy: 104 * 0,5 =52,000 [A]</t>
  </si>
  <si>
    <t>viz pol.č. 12373: 52,0 =52,000 [A] 
viz pol.č. 13173: 18,252 =18,252 [B] 
viz pol.č. 13273: 559,953 - 170,793 - 12,0 =377,160 [C] 
viz pol.č. 17411: 170,793 =170,793 [D] 
viz pol.č. 17110: 12,00 =12,000 [E] 
Celkem: A+B+C+D+E=630,205 [F]</t>
  </si>
  <si>
    <t>jámy v rýze pro šachty: 2,6 * 2,6 * 0,3 * 9 =18,252 [A]</t>
  </si>
  <si>
    <t>rýha pro DN 500: 
(13,0 + 1,0) * 1,3 * 0,75 =13,650 [A] 
31,0 * 1,3 * (0,7+0,75)/2 =29,218 [B] 
43,0 * 1,3 * (0,75+0,95)/2 =47,515 [C] 
34,0 * 1,3 * 0,95 =41,990 [D] 
37,0 * 1,3 * (0,95+1,10)/2 =49,303 [E] 
34,0 * 1,3 * (1,10+1,15)/2 =49,725 [F] 
28,0 * 1,3 * (1,05+1,20+3,2)/3 =66,127 [G] 
31,0 * 1,3 * (3,2 + 1,0)/2 =84,630 [H] 
37,0 * 1,3 * (1,0 + 2,4)/2 =81,770 [I] 
9,0 * 1,3 * 1,0 =11,700 [J] 
rýha pro DN 315: 
7,0 * 0,8 * (0,2 + 3,2)/2 =9,520 [K] 
rýha pro DN 200: 
(10+10+11+10+11+10+9,5) * 0,6 * 0,8 =34,320 [L] 
rýha pro DN 150: 2 * 0,6 * 0,8 =0,960 [M] 
rýha -st. propustek: 
17,0 * 1,5 * (1,9 + 1,2)/2 =39,525 [N] 
Celkem: A+B+C+D+E+F+G+H+I+J+K+L+M+N=559,953 [O]</t>
  </si>
  <si>
    <t>hráz retenční plochy:8,0 * 1,5 * 1,0 =12,000 [A]</t>
  </si>
  <si>
    <t>viz pol.č.12373: 52,0 =52,000 [A] 
viz.pol.č.13173: 18,252 =18,252 [B] 
viz pol.č.13273: 559,95 =559,950 [C] 
Celkem: A+B+C=630,202 [D]</t>
  </si>
  <si>
    <t>vč. získaání vhodné zeminy ze skládky dočasné</t>
  </si>
  <si>
    <t>DN 500: 
(31,0 + 43,0) * 1,3 * 0,10 =9,620 [A] 
34,0 * 1,3 * 0,1 =4,420 [B] 
37,0 * 1,3 * 0,1 =4,810 [C] 
34,0 * 1,3 * 0,15 =6,630 [D] 
28,0 * 1,3 * (0,1+0,2+2,2)/3 =30,333 [E] 
31,0 * 1,3 * (2,2+0)/2 =44,330 [F] 
37,0 * 1,3 * (0,0 + 0,4)/2 =9,620 [G] 
8,5 * 1,3 * 0,1 =1,105 [H] 
zásyp rýhy po st. propustku: 
17,0 * 1,5 * (2,7+2,0)/2 =59,925 [I] 
Celkem: A+B+C+D+E+F+G+H+I=170,793 [J]</t>
  </si>
  <si>
    <t>ŠP (f.0-16 mm)</t>
  </si>
  <si>
    <t>šachty: 
9 * (2,6 * 2,6 - 0,65 * 0,65 * 3,14) * 1,55 =75,795 [A] 
vpusti: 
7 * (1,0 * 1,05 - 0,3 * 0,3 * 3,14) * 0,8 =4,297 [B] 
2 * (1,0 * 1,05 - 0,3 * 0,3 * 3,14) * 0,9 =1,381 [C] 
(1,3 * 1,0 - 0,6 * 1,2) * 1,2 =0,696 [D] 
DN 500: 299 * 1,3 * 0,3 =116,610 [E] 
DN 300: 8,5 * 0,8 * 0,3 =2,040 [F] 
DN 200: 78,5 * 0,6 * 0,3 =14,130 [G] 
DN 150: 2* 0,6 * 0,3 =0,360 [H] 
Celkem: A+B+C+D+E+F+G+H=215,309 [I]</t>
  </si>
  <si>
    <t>ŠP (f. 0-16 mm)</t>
  </si>
  <si>
    <t>DN 500: 299 * (0,55 * 1,3 - 0,25 * 0,25 * 3,14) =155,106 [A] 
DN 300: 8 * (0,3 * 0,8 -0,15 * 0,15 * 3,14) =1,355 [B] 
DN 200: 71,5 * (0,2 * 0,6 - 0,1 * 0,1 * 3,14) =6,335 [C] 
DN 150: 2 * (0,15 * 0,6 - 0,075 * 0,075 * 3,14) =0,145 [D] 
Celkem: A+B+C+D=162,941 [E]</t>
  </si>
  <si>
    <t>plocha pro dlažbu retenční nádrže: 
96,0 + 173 =269,000 [A] 
plocha vozovky - kanalizace: 
11 * 1,3 =14,300 [B] 
plocha vozovky po st. propustku: 
14 * 1,5 =21,000 [C] 
Celkem: A+B+C=304,300 [D]</t>
  </si>
  <si>
    <t>C 8/10 X0</t>
  </si>
  <si>
    <t>lože pod dlažbu retenční plochy: 
(96 + 173) * 0,1 =26,900 [A]</t>
  </si>
  <si>
    <t>šachty: 10 * 1,5 * 1,5 * 0,1 =2,250 [A]</t>
  </si>
  <si>
    <t>DN 500: 299,0 * 1,3 * 0,10 =38,870 [A] 
objekty: 10 * 2,6 * 2,6 * 0,10 =6,760 [B] 
DN 300: 7 * 0,8 * 0,10 =0,560 [C] 
objekty:3 * 1,05 * 1,0 * 0,1 =0,315 [D] 
DN 200: 71,5 * 0,6 * 0,1 =4,290 [E] 
objekty: 7 * 0,8 * 1,0 * 0,1 =0,560 [F] 
DN 150: 2 * 0,6 * 0,1 =0,120 [G] 
Celkem: A+B+C+D+E+F+G=51,475 [H]</t>
  </si>
  <si>
    <t>retenční plocha: (96 + 173) * 0,2 =53,800 [A]</t>
  </si>
  <si>
    <t>rýha po st. propustku: 9,40 * 1,5 =14,100 [A] 
rýha po kanalizaci: 11,20 * 1,3 =14,560 [B] 
Celkem: A+B=28,660 [C]</t>
  </si>
  <si>
    <t>ŠD tl. 250 mm</t>
  </si>
  <si>
    <t>rýha po st. propustku: 9,5 * 1,5 =14,250 [A] 
rýha po kanalizaci: 11,30 * 1,3 =14,690 [B] 
Celkem: A+B=28,940 [C]</t>
  </si>
  <si>
    <t>9,4 * 1,5 + 11,20 * 1,3 =28,660 [A]</t>
  </si>
  <si>
    <t>9,2 * 1,5 * 2 + 11,1 * 1,3 * 2 =56,460 [A]</t>
  </si>
  <si>
    <t>ACO 11+ TL. 40 mm</t>
  </si>
  <si>
    <t>po st. propustku: 9,2 * 1,5 =13,800 [A] 
po kanalizaci: 11,0 * 1,3 =14,300 [B] 
Celkem: A+B=28,100 [C]</t>
  </si>
  <si>
    <t>ACL 16+ tl. 60 mm</t>
  </si>
  <si>
    <t>rýha po st. propustku: 9,25 * 1,5 =13,875 [A] 
rýha po kanalizaci: 11,05 * 1,3 =14,365 [B] 
Celkem: A+B=28,240 [C]</t>
  </si>
  <si>
    <t>ACP 16+ tl. 50 mm</t>
  </si>
  <si>
    <t>rýha po st. propustku: 9,3 * 1,5 =13,950 [A] 
rýha po kanalizaci: 11,1 * 1,3 =14,430 [B] 
Celkem: A+B=28,380 [C]</t>
  </si>
  <si>
    <t>87433</t>
  </si>
  <si>
    <t>POTRUBÍ Z TRUB PLASTOVÝCH ODPADNÍCH DN DO 150MM</t>
  </si>
  <si>
    <t>PP 150</t>
  </si>
  <si>
    <t>přípojky UV: 78,5 =78,500 [A]</t>
  </si>
  <si>
    <t>87445</t>
  </si>
  <si>
    <t>POTRUBÍ Z TRUB PLASTOVÝCH ODPADNÍCH DN DO 300MM</t>
  </si>
  <si>
    <t>PP DN 300 SN 16</t>
  </si>
  <si>
    <t>87457</t>
  </si>
  <si>
    <t>POTRUBÍ Z TRUB PLASTOVÝCH ODPADNÍCH DN DO 500MM</t>
  </si>
  <si>
    <t>PP DN 500 SN 16</t>
  </si>
  <si>
    <t>894157</t>
  </si>
  <si>
    <t>ŠACHTY KANALIZAČNÍ Z BETON DÍLCŮ NA POTRUBÍ DN DO 500MM</t>
  </si>
  <si>
    <t>položka zahrnuje:  
- poklopy s rámem, mříže s rámem, stupadla, žebříky, stropy z bet. dílců a pod.  
- předepsané betonové skruže, prefabrikované nebo monolitické betonové dno a není-li uvedeno jinak i podkladní vrstvu (z kameniva nebo betonu).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</si>
  <si>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89711</t>
  </si>
  <si>
    <t>VPUSŤ KANALIZAČNÍ ULIČNÍ KOMPLETNÍ MONOLIT BETON</t>
  </si>
  <si>
    <t>odvodnění MK: 2 =2,000 [A]</t>
  </si>
  <si>
    <t>položka zahrnuje:  
- mříže s rámem, koše na bahno,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nátěry zabraňující soudržnost betonu a bednění,  
- výplň, těsnění  a tmelení spar a spojů,  
- opatření  povrchů  betonu  izolací  proti zemní vlhkosti v částech, kde přijdou do styku se zeminou nebo kamenivem,  
- předepsané podkladní konstrukce</t>
  </si>
  <si>
    <t>89980</t>
  </si>
  <si>
    <t>TELEVIZNÍ PROHLÍDKA POTRUBÍ</t>
  </si>
  <si>
    <t>položka zahrnuje prohlídku potrubí televizní kamerou, záznam prohlídky na nosičích DVD a vyhotovení závěrečného písemného protokolu</t>
  </si>
  <si>
    <t>918245</t>
  </si>
  <si>
    <t>VTOK JÍMKY BETONOVÉ VČET DLAŽBY PROPUSTU Z TRUB DN DO 300MM</t>
  </si>
  <si>
    <t>výtok z retenční plochy: 1 =1,000 [A]</t>
  </si>
  <si>
    <t>918257</t>
  </si>
  <si>
    <t>VTOK JÍMKY BETONOVÉ VČET DLAŽBY PROPUSTU Z TRUB DN DO 500MM</t>
  </si>
  <si>
    <t>vtok silničního příkopu: 1 =1,000 [A]</t>
  </si>
  <si>
    <t>pro překop pro kanalizaci: 11 * 2 =22,000 [A] 
pro překop - odstranění st. propustku: 9,2 * 2 =18,400 [B] 
Celkem: A+B=40,400 [C]</t>
  </si>
  <si>
    <t>čela st. propustku: 7,5 * 0,75 * 3,2 + 4,5 * 0,75 * 2,75 =27,281 [A]</t>
  </si>
  <si>
    <t>st. propustek: 17 =17,000 [A]</t>
  </si>
  <si>
    <t>zaústění trativodů do vpustí: 0,1 * 0,1 * 3,14 *0,08 * 8 =0,020 [A] 
kanalizační přípojky: 0,12 * 0,12 *3,14 * 0,15 * 7 =0,047 [B] 
přípojka DN 300: 0,18 * 0,18 * 3,14 * 0,15 * 1 =0,015 [C] 
Celkem: A+B+C=0,082 [D]</t>
  </si>
  <si>
    <t>SO 351.2</t>
  </si>
  <si>
    <t>Dešťová kanalizace km 1,421 - 1,525</t>
  </si>
  <si>
    <t>podmínka IROP: nejméně 70 % hmotnosti tohoto odpadu musí být předáno k recyklaci (viu ZP) pro zpětné využití na stavbách</t>
  </si>
  <si>
    <t>viz pol.č. 96814: 0,053 * 2,4 =0,127 [A]</t>
  </si>
  <si>
    <t>viz pol.č. 17411: 1,296 =1,296 [A]</t>
  </si>
  <si>
    <t>jámy v rýze pro šachty: 2,6 * 2,6 * 0,3 * 5 =10,140 [A]</t>
  </si>
  <si>
    <t>roura DN 400: 
(8,9+24,9+21,9+21,9+23+10) * 1,10 * 0,6 =72,996 [A] 
čela: 
vtok:4,5 * 1,3 * 1,3  =7,605 [B] 
výtok: 5,5 * 1,3 * 1,3 =9,295 [C] 
šachty: 
5 * 2,6 * (2,6 - 1,10) * 0,1 =1,950 [D] 
roury DN 200: 
5 * 2,0 * 0,8 * 0,7 =5,600 [E] 
Celkem: A+B+C+D+E=97,446 [F]</t>
  </si>
  <si>
    <t>viz pol.č. 13173: 10,14 =10,140 [A] 
viz pol.č. 13273: 97,45 =97,450 [B] 
Celkem: A+B=107,590 [C]</t>
  </si>
  <si>
    <t>čela vtoku a výtoku: 
4,5 * 0,2 * 0,*8 =0,000 [A] 
5,5 * 0,2 * 0,8 =0,880 [B] 
(1,3 * 0,2 * 0,8 ) * 2 =0,416 [C] 
Celkem: A+B+C=1,296 [D]</t>
  </si>
  <si>
    <t>šachty: 
5 * (2,6 * 2,6 - 0,65 * 0,65 * 3,14) * 0,9 =24,450 [A] 
-2 * 0,65 * 0,8 * 0,9 * 5 =-4,680 [B] 
DN 400: 110,6 * 1,1 * 0,3 =36,498 [C] 
DM 200: 5 * 1 * 0,6 *0,3 =0,900 [D] 
Celkem: A+B+C+D=57,168 [E]</t>
  </si>
  <si>
    <t>ŠP (0-16 mm)</t>
  </si>
  <si>
    <t>DN 400: 
110,6 * (1,1 * 0,4 - 0,2 * 0,2 * 3,14) =34,773 [A] 
DN 200: 
5 * 1,0 * (0,6 * 0,2 - 0,1 * 0,1 * 3,14) =0,443 [B] 
Celkem: A+B=35,216 [C]</t>
  </si>
  <si>
    <t>lože pod kam. dlažbu: 
(7 + 4) * 0,1 =1,100 [A]</t>
  </si>
  <si>
    <t>lože pod šachty: (1,5 * 1,5 * 0,1) *5 =1,125 [A] 
lože pod čela: 4,2 * 1,3 * 0,1 =0,546 [B] 
                       5,2 * 1,3 * 0,1 =0,676 [C] 
Celkem: A+B+C=2,347 [D]</t>
  </si>
  <si>
    <t>ŠP (0-8 mm)</t>
  </si>
  <si>
    <t>DN 400: 110,6 * 1,1 * 0,1 =12,166 [A] 
objekty: 5 * (1,5 * 1,5 * 0,1) =1,125 [B] 
DN 200: 5 * 2,0 * 0,6 * 0,1 =0,600 [E] 
Celkem: A+B+E=13,891 [F]</t>
  </si>
  <si>
    <t>vtok + výtok: (7 + 4) * 0,2 =2,200 [A]</t>
  </si>
  <si>
    <t>PVC DN 200</t>
  </si>
  <si>
    <t>přípojky UV: 5 =5,000 [A]</t>
  </si>
  <si>
    <t>PP DN 400 SN 16</t>
  </si>
  <si>
    <t>110,60=110,600 [A]</t>
  </si>
  <si>
    <t>894146</t>
  </si>
  <si>
    <t>ŠACHTY KANALIZAČNÍ Z BETON DÍLCŮ NA POTRUBÍ DN DO 400MM</t>
  </si>
  <si>
    <t>899661</t>
  </si>
  <si>
    <t>TLAKOVÉ ZKOUŠKY POTRUBÍ DN DO 400MM</t>
  </si>
  <si>
    <t>9181B4</t>
  </si>
  <si>
    <t>ČELA PROPUSTU Z TRUB DN DO 400MM Z BETONU DO C 25/30</t>
  </si>
  <si>
    <t>vtok a výtok: 2 =2,000 [A]</t>
  </si>
  <si>
    <t>kanalizační přípojky: 0,12 * 0,12 *3,14 * 0,15 * 5 =0,034 [A] 
trativod: 0,1 * 0,1 * 3,14 * 0,15 * 4 =0,019 [B] 
Celkem: A+B=0,053 [C]</t>
  </si>
  <si>
    <t>SO 352</t>
  </si>
  <si>
    <t>Přeložka kanalizace DN 800 ve st. komunikace 0,000 - 0,850 km</t>
  </si>
  <si>
    <t>45,3=45,300 [A]</t>
  </si>
  <si>
    <t>odečteno z dokumentace; odhad tl. 250 mm: 
399,6=399,600 [A]</t>
  </si>
  <si>
    <t>dle PD: 
1611+91,8=1 702,800 [A]</t>
  </si>
  <si>
    <t>dle PD: 
1920,5+43,2=1 963,700 [A]</t>
  </si>
  <si>
    <t>1963,7=1 963,700 [A]</t>
  </si>
  <si>
    <t>dle PD: 
1702,8=1 702,800 [A]</t>
  </si>
  <si>
    <t>dle PD: 
992,8=992,800 [A]</t>
  </si>
  <si>
    <t>odečteno z dokumentace, tl. 250 mm: 
399,6=399,600 [A]</t>
  </si>
  <si>
    <t>dle PD: 
1598,5=1 598,500 [A]</t>
  </si>
  <si>
    <t>281451</t>
  </si>
  <si>
    <t>INJEKTOVÁNÍ NÍZKOTLAKÉ Z CEMENTOVÉ MALTY NA POVRCHU</t>
  </si>
  <si>
    <t>výpň stáv. potrubí cementopopílkovou suspenzí</t>
  </si>
  <si>
    <t>368,0=368,000 [A]</t>
  </si>
  <si>
    <t>Položka injektážních prací obsahuje kompletní práce, mimo zřízení vrtů (vykazují se položkami 261, 262), které jsou nutné pro předepsanou funkci injektáže (statickou, těsnící a pod.).   
Položka obsahuje vodní tlakové zkoušky před a po injektáži.  
Položka zahrnuje veškerý materiál, výrobky a polotovary, včetně mimostaveništní a vnitrostaveništní dopravy (rovněž přesuny), včetně naložení a složení, případně s uložením.</t>
  </si>
  <si>
    <t>frakce 0-8 mm</t>
  </si>
  <si>
    <t>dle PD: 
367,6=367,600 [A]</t>
  </si>
  <si>
    <t>POTRUBÍ Z TRUB PLASTOVÝCH ODPADNÍCH De DO 300MM</t>
  </si>
  <si>
    <t>silnostěnné PVC dn 300 x 11,7 mm SN 16,</t>
  </si>
  <si>
    <t>dle PD: 
54=54,000 [A]</t>
  </si>
  <si>
    <t>87460</t>
  </si>
  <si>
    <t>POTRUBÍ Z TRUB PLAST ODPAD De DO 800MM</t>
  </si>
  <si>
    <t>silnostěnné PVC dn 800 x 25,0 mm SN 12,- 355,2 m +  PVC dn 800 mm SN 16,- 84,05 m</t>
  </si>
  <si>
    <t>dle PD: 
355,2+84,05=439,250 [A]</t>
  </si>
  <si>
    <t>87471</t>
  </si>
  <si>
    <t>POTRUBÍ Z TRUB PLAST ODPAD DN DO 1000MM</t>
  </si>
  <si>
    <t>silnostěnné PVC dn 1000 mm SN 12</t>
  </si>
  <si>
    <t>dle PD: 
318,7=318,700 [A]</t>
  </si>
  <si>
    <t>894145</t>
  </si>
  <si>
    <t>ŠACHTY KANALIZAČNÍ Z BETON DÍLCŮ NA POTRUBÍ DN DO 300MM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</si>
  <si>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</si>
  <si>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89416</t>
  </si>
  <si>
    <t>ŠACHTY KANALIZAČ Z BETON DÍLCŮ NA POTRUBÍ DN DO 800MM</t>
  </si>
  <si>
    <t>9 x DN 1200</t>
  </si>
  <si>
    <t>dle PD: 
9=9,000 [A]</t>
  </si>
  <si>
    <t>894171</t>
  </si>
  <si>
    <t>ŠACHTY KANALIZAČ Z BETON DÍLCŮ NA POTRUBÍ DN DO 1000MM</t>
  </si>
  <si>
    <t>9 x DN 1500</t>
  </si>
  <si>
    <t>9=9,000 [A]</t>
  </si>
  <si>
    <t>899590N</t>
  </si>
  <si>
    <t>NAPOJENÍ NA OBET POTRUBÍ</t>
  </si>
  <si>
    <t>vč. přidružených nutných prací</t>
  </si>
  <si>
    <t>899652</t>
  </si>
  <si>
    <t>ZKOUŠKA VODOTĚSNOSTI POTRUBÍ DN DO 300MM</t>
  </si>
  <si>
    <t>54=54,000 [A]</t>
  </si>
  <si>
    <t>899682</t>
  </si>
  <si>
    <t>ZKOUŠKA VODOTĚSNOSTI POTRUBÍ DN DO 800MM</t>
  </si>
  <si>
    <t>439,25=439,250 [A]</t>
  </si>
  <si>
    <t>899691</t>
  </si>
  <si>
    <t>TLAKOVÉ ZKOUŠKY POTRUBÍ DN PŘES 800MM</t>
  </si>
  <si>
    <t>Na potrubí je nutno provést jako součást předávací dokumentace průzkum televizní kamerou. Kamerový průzkum bude proveden ještě jednou před skončením záruční lhůty stavby.</t>
  </si>
  <si>
    <t>2*(758+54)=1 624,000 [A]</t>
  </si>
  <si>
    <t>899901</t>
  </si>
  <si>
    <t>PŘEPOJENÍ PŘÍPOJEK</t>
  </si>
  <si>
    <t>včetně příslušných spojek pro napojení na stáv. přípojky</t>
  </si>
  <si>
    <t>položka zahrnuje řez na potrubí, dodání a osazení příslušných tvarovek a armatur</t>
  </si>
  <si>
    <t>odhad bourání ve výkopech pro kanalizaci: 
16=16,000 [A]</t>
  </si>
  <si>
    <t>96688</t>
  </si>
  <si>
    <t>VYBOURÁNÍ KANALIZAČ ŠACHET KOMPLETNÍCH</t>
  </si>
  <si>
    <t>včetně poplatku za skládku; bourání stávajících šachet podle skutečnosti</t>
  </si>
  <si>
    <t>dle zaměření; upravit podle skutečnosti: 
7=7,000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</si>
  <si>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</si>
  <si>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967156</t>
  </si>
  <si>
    <t>VYBOURÁNÍ ČÁSTÍ KONSTRUKCÍ BETON S ODVOZEM DO 12KM</t>
  </si>
  <si>
    <t>Obetonování a deska stáv.kanalizace v místech napojení: 
5=5,000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</si>
  <si>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</si>
  <si>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96926</t>
  </si>
  <si>
    <t>VYBOURÁNÍ POTRUBÍ DN DO 800MM KANALIZAČ</t>
  </si>
  <si>
    <t>2*2=4,000 [A]</t>
  </si>
  <si>
    <t>SO 353</t>
  </si>
  <si>
    <t>Obetonování kanalizačního potrubí DN 1000 ve st. komunikace 2,900 km</t>
  </si>
  <si>
    <t>odečteno z dokumentace; odhad tl. 200 mm: 
13,5=13,500 [A]</t>
  </si>
  <si>
    <t>dle PD: 
99,9=99,900 [A]</t>
  </si>
  <si>
    <t>dle PD: 
121,5+81-102,6=99,900 [A]</t>
  </si>
  <si>
    <t>dle PD: 
102,6=102,600 [A]</t>
  </si>
  <si>
    <t>pol. č. 132736: 102,6=102,600 [A]</t>
  </si>
  <si>
    <t>odečteno z dokumentace, tl. 200 mm: 
13,5=13,500 [A]</t>
  </si>
  <si>
    <t>dle PD: 
67,5=67,500 [A]</t>
  </si>
  <si>
    <t>899572</t>
  </si>
  <si>
    <t>OBETONOVÁNÍ POTRUBÍ ZE ŽELEZOBETONU DO C12/15 VČETNĚ VÝZTUŽE</t>
  </si>
  <si>
    <t>dle PD: 
79,05=79,050 [A]</t>
  </si>
  <si>
    <t>SO 381</t>
  </si>
  <si>
    <t>Úprava meliorací</t>
  </si>
  <si>
    <t>1264 * 3,0 * 0,25 =948,000 [A]</t>
  </si>
  <si>
    <t>viz pol.č. 12110: 948 =948,000 [A]  
viz pol.č. 13273: 940,20 - 217,03 =723,170 [B] 
viz pol.č. 17411: 217,03 =217,030 [C] 
Celkem: A+B+C=1 888,200 [D]</t>
  </si>
  <si>
    <t>roury DN 150: (64+65+90+100+99+84+103+102+97+98+54+76+68+118) * 0,85 * 0,75 =776,475 [A] 
roury DN 200: (46+3+12+9) * 0,95 * 0,75 =49,875 [B] 
roury DN 400: (40+31+34+33) * 1,10 * 0,75 =113,850 [C] 
Celkem: A+B+C=940,200 [D]</t>
  </si>
  <si>
    <t>viz pol.č. 12110: 948 =948,000 [A] 
viz pol.č. 13273: 940,2 =940,200 [B] 
Celkem: A+B=1 888,200 [C]</t>
  </si>
  <si>
    <t>vč. získání zeminy ze skládky dočasné</t>
  </si>
  <si>
    <t>DN 150: 1218 * 0,85 * 0,2 =207,060 [A] 
DN 200: 70 * 0,95 * 0,15 =9,975 [B] 
Celkem: A+B=217,035 [C]</t>
  </si>
  <si>
    <t>DN 150: 1218 * (0,85 * 0,45 - 0,08*0,08*3,14) =441,408 [A] 
DN 200: 70 * (0,95 * 0,50 - 0,1*0,1*3,14)=31,052 [B] 
DN 400: 138 * (1,10 * 0,70 - 0,22 * 0,22 * 3,14)=85,287 [C] 
Celkem: A+B+C=557,747 [D]</t>
  </si>
  <si>
    <t>zpětná rekultivace pozemku: viz pol. č 12110: 948,0 =948,000 [A]</t>
  </si>
  <si>
    <t>dle pokynu TDI</t>
  </si>
  <si>
    <t>zpětná rekultivace pozemku: 1264 * 3,0 =3 792,000 [A]</t>
  </si>
  <si>
    <t>C12/15 X0</t>
  </si>
  <si>
    <t>podkladní vrstva pod drenážní šachty: 20 * 1,0 * 1,0 * 0,1 =2,000 [A]</t>
  </si>
  <si>
    <t>podkladní vrstvy pod dlažby: (2+2+2) * 0,1 =0,600 [A]</t>
  </si>
  <si>
    <t>štěrkopísek 0-16 mm</t>
  </si>
  <si>
    <t>DN 150: 1218 * 0,85 * 0,10 =103,530 [A] 
DN 200: 70 * 0,95 * 0,10 =6,650 [B] 
DN 400: 138 * 1,1 * 0,1 =15,180 [C] 
Celkem: A+B+C=125,360 [D]</t>
  </si>
  <si>
    <t>vyústění drenáží: (2+2+2) * 0,15 =0,900 [A]</t>
  </si>
  <si>
    <t>81446</t>
  </si>
  <si>
    <t>POTRUBÍ Z TRUB BETONOVÝCH DN DO 400MM</t>
  </si>
  <si>
    <t>chráničky pod násyp</t>
  </si>
  <si>
    <t>40+31+34+33+12 =150,000 [A]</t>
  </si>
  <si>
    <t>HDPE DN 200, SN 8 kN/m2</t>
  </si>
  <si>
    <t>přechody, vyvedení do melioračního kanálu: 40+46+31+34+3+33+12+9=208,000 [A]</t>
  </si>
  <si>
    <t>875332</t>
  </si>
  <si>
    <t>POTRUBÍ DREN Z TRUB PLAST DN DO 150MM DĚROVANÝCH</t>
  </si>
  <si>
    <t>64+65+90+100+99+84+103+102+97+98+54+76+68+118=1 218,000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</si>
  <si>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</si>
  <si>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895122</t>
  </si>
  <si>
    <t>DRENÁŽNÍ ŠACHTICE KONTROLNÍ Z BETON DÍLCŮ ŠK 80</t>
  </si>
  <si>
    <t>položka zahrnuje:  
- poklopy s rámem předepsaného materiálu a tvaru  
- dodání a osazení předepsaných skruží  požadovaného  tvaru  a  vlastností,  jejich  skladování,  dopravu  vnitrostaveništní i mimostaveništní  
- výplň, těsnění a tmelení spár a spojů,  
- očištění a ošetření úložných ploch  
- předepsané podkladní konstrukce</t>
  </si>
  <si>
    <t>SO 382</t>
  </si>
  <si>
    <t>Přeložka melioračního kanálu</t>
  </si>
  <si>
    <t>vč odvozu na skládku dočasnou pro následné rozprostření na určené pozemky</t>
  </si>
  <si>
    <t>viz rozpis výměr: 355 * 0,25 =88,750 [A] 
-pol.č. 18222: -422 * 0,15 =-63,300 [B] 
Celkem: A+B=25,450 [C]</t>
  </si>
  <si>
    <t>vč. odvozu na skládku dočasnou pro následné ohumusování svahů příkopu</t>
  </si>
  <si>
    <t>viz pol.č. 18222: 422 * 0,15 =63,300 [A]</t>
  </si>
  <si>
    <t>12473</t>
  </si>
  <si>
    <t>VYKOPÁVKY PRO KORYTA VODOTEČÍ TŘ. I</t>
  </si>
  <si>
    <t>vč odvozu  na skládku dočasnou</t>
  </si>
  <si>
    <t>viz rozpis výměr: 197,80 =197,800 [A]</t>
  </si>
  <si>
    <t>viz pol.č. 12110A: 25,45 =25,450 [A] 
viz pol.č. 12110B: 63,3 =63,300 [B] 
viz pol.č. 12473: 197,8 =197,800 [C] 
viz pol.č. 13273: 3,803 =3,803 [D] 
Celkem: A+B+C+D=290,353 [E]</t>
  </si>
  <si>
    <t>pro mobilní nornou stěnu: (4,5 * 1,4 * 0,5) * 0,75 =2,363 [A] 
práh u dlažby: 3,6 * 0,25 * 0,6 =0,540 [B] 
prahy u křížení s vodovodem: (3,0 * 0,25 * 0,6) *2 =0,900 [C] 
Celkem: A+B+C=3,803 [D]</t>
  </si>
  <si>
    <t>viz pol.č. 12110A: 25,45 =25,450 [A] 
viz pol.č. 12110B: 63,3 =63,300 [B] 
viz pol.č. 12473: 197,8 =197,800 [C] 
viz pol.č. 13273:  3,803 =3,803 [D] 
Celkem: A+B+C+D=290,353 [E]</t>
  </si>
  <si>
    <t>viz RV: 422 =422,000 [A]</t>
  </si>
  <si>
    <t>viz pol.č. 18222: 422 =422,000 [A]</t>
  </si>
  <si>
    <t>342314</t>
  </si>
  <si>
    <t>STĚNY A PŘÍČKY VÝPLŇ A ODDĚL Z PROST BETONU DO C25/30</t>
  </si>
  <si>
    <t>norná stěna, C25/30 - XF3</t>
  </si>
  <si>
    <t>3,52 * 0,3 =1,056 [A]</t>
  </si>
  <si>
    <t>km 1,324 pod dlažbu z lom kamene: 10 * 0,1 =1,000 [A] 
v místě přechodu vodovodu: 20 * 0,1 =2,000 [B] 
Celkem: A+B=3,000 [C]</t>
  </si>
  <si>
    <t>km 1,324 u norné stěny: 14 * 0,15 =2,100 [A] 
vmístě přechodu vodovodu: 20 * 0,15 =3,000 [B] 
Celkem: A+B=5,100 [C]</t>
  </si>
  <si>
    <t>C25/30-XF3</t>
  </si>
  <si>
    <t>práh u norné stěny 250/600: 3,6 * 0,6 * 0,25 =0,540 [A]  
prahy při křížení s vodovodem: (3,0 * 0,6 * 0,25) *2 =0,900 [B] 
Celkem: A+B=1,440 [C]</t>
  </si>
  <si>
    <t>fošny tl.40 mm, dl. 870 mm, impregnace - 2x nátěr</t>
  </si>
  <si>
    <t>0,04 * 0,870 * 0,400 =0,014 [A]</t>
  </si>
  <si>
    <t>vodítka norné stěny, U profil č. 65, 7,09 kg/m</t>
  </si>
  <si>
    <t>(0,85 + 0,85 + 0,8) * 7,9 =19,750 [A]</t>
  </si>
  <si>
    <t>SO 383</t>
  </si>
  <si>
    <t>Sanace studní</t>
  </si>
  <si>
    <t>podmínka IROP: mejméně 70 % hmotnosti tohoto odpadu musí být předáno k recyklaci (viz ZP) pro zpětné využití na stavbách</t>
  </si>
  <si>
    <t>viz pol.č. 96611: 2 * 2,4 =4,800 [A]</t>
  </si>
  <si>
    <t>11513</t>
  </si>
  <si>
    <t>ČERPÁNÍ VODY DO 2000 L/MIN</t>
  </si>
  <si>
    <t>vyčerpání studny před zásypem</t>
  </si>
  <si>
    <t>vhodná zemina</t>
  </si>
  <si>
    <t>viz pol.č. 17411: 2,261 =2,261 [A]</t>
  </si>
  <si>
    <t>0,6 * 0,6 * 3,14 * 1,0 * 2 =2,261 [A]</t>
  </si>
  <si>
    <t>zásyp do úrovně 0,5 m nad hladinu spodní vody: 
0,6 * 0,6 * 3,14 * 2,5 * 2 =5,652 [A]</t>
  </si>
  <si>
    <t>vybourání 1. skruže a zákrytové desky: 2 * 1,0 =2,000 [A]</t>
  </si>
  <si>
    <t>96618</t>
  </si>
  <si>
    <t>BOURÁNÍ KONSTRUKCÍ KOVOVÝCH</t>
  </si>
  <si>
    <t>demontáž potrubí se sacím košem, odkup zhotovitelem za cenu šrotu</t>
  </si>
  <si>
    <t>SO 384</t>
  </si>
  <si>
    <t>Přeložka vodoteče</t>
  </si>
  <si>
    <t>vč. odvozu na skládku dočasnou pro následné ohumusování svahů koryta</t>
  </si>
  <si>
    <t>koryto: 7 * (46-6)  * 0,2 =56,000 [A] 
zatrubení: 1,5 * 12 * 0,2 =3,600 [B] 
Celkem: A+B=59,600 [C]</t>
  </si>
  <si>
    <t>vč. přemístění do stávajícího koryta</t>
  </si>
  <si>
    <t>(7+1)/2 * (46-6) =160,000 [A]</t>
  </si>
  <si>
    <t>viz pol.č. 17411: 9,7 =9,700 [A] 
viz pol.č. 18222: 331,2 * 0,15 =49,680 [B] 
viz pol.č. 18232: 18 * 0,2 =3,600 [C] 
Celkem: A+B+C=62,980 [D]</t>
  </si>
  <si>
    <t>čelo: 5,5 * 1,5 * 2,5 =20,625 [A] 
roura: 1,5 * 2,0 * 12 =36,000 [B] 
práh: 5 * 0,6 * 0,25 =0,750 [C] 
Celkem: A+B+C=57,375 [D]</t>
  </si>
  <si>
    <t>viz pol.č. 12110: 59,6 =59,600 [A]</t>
  </si>
  <si>
    <t>čelo: (5,5 * 0,2 * 2) + (1,5 * 0,25 * 2 * 2) =3,700 [A] 
roura: (1,5 * 5 * 0,8) =6,000 [B] 
Celkem: A+B=9,700 [C]</t>
  </si>
  <si>
    <t>roura: 1,5 * 11 * 0,3 =4,950 [A]</t>
  </si>
  <si>
    <t>roura: 1,5  * 0,8 * 11 - ( 0,4 * 0,4 * 3,14 * 11) =7,674 [A]</t>
  </si>
  <si>
    <t>pod dlažbozu z lom. kamene</t>
  </si>
  <si>
    <t>6 =6,000 [A]</t>
  </si>
  <si>
    <t>koryto: 3,6 * 46 * 2 =331,200 [A]</t>
  </si>
  <si>
    <t>roura: 1,5 * 12 =18,000 [A]</t>
  </si>
  <si>
    <t>viz pol. č. 18222: 331,2 =331,200 [A] 
viz pol. č. 18232: 18 =18,000 [B] 
Celkem: A+B=349,200 [C]</t>
  </si>
  <si>
    <t>viz pol.č. 18241: 359,2 =359,200 [A]</t>
  </si>
  <si>
    <t>pod dlažbu z lom. kamenne: 15 * 0,1 =1,500 [A]</t>
  </si>
  <si>
    <t>ŠP fr. 0-16 mm</t>
  </si>
  <si>
    <t>roura: 1,5 * 12 * 0,1 =1,800 [A]</t>
  </si>
  <si>
    <t>do lože z betonu C 12/15 XO tl. 100 mm</t>
  </si>
  <si>
    <t>vtok: 15 * 0,15 =2,250 [A]</t>
  </si>
  <si>
    <t>C 25/30 XF3</t>
  </si>
  <si>
    <t>práh: 5 * 0,25 * 0,6 =0,750 [A]</t>
  </si>
  <si>
    <t>zábradlí na čele propustku</t>
  </si>
  <si>
    <t>dl. 4 =4,000 [A]</t>
  </si>
  <si>
    <t>91816</t>
  </si>
  <si>
    <t>ČELA BETONOVÁ PROPUSTU Z TRUB DN DO 800MM</t>
  </si>
  <si>
    <t>vč. římsy z bet C 30/37 XF4 s doplněním kari sítě s oky 100 x 100</t>
  </si>
  <si>
    <t>HDPE/PP DN 800, SN 8 kN/m2</t>
  </si>
  <si>
    <t>SO 385</t>
  </si>
  <si>
    <t>Protipovodňový val</t>
  </si>
  <si>
    <t>vč. odvozu  na skládku dočasnou pro následné rozprostření na určené pozemky</t>
  </si>
  <si>
    <t>6,5 * 42 *0,2 =54,600 [A] 
-pol.č. 18222: -105 * 0,15 =-15,750 [B] 
-pol.č. 18232: -84 * 0,15 =-12,600 [C] 
Celkem: A+B+C=26,250 [D]</t>
  </si>
  <si>
    <t>vč. odvozu na skládku dočasnou pro následné ohumusování tělesa</t>
  </si>
  <si>
    <t>viz pol.č. 18222: 105 * 0,15 =15,750 [A] 
viz pol.č. 18232: 84 * 0,15 =12,600 [B] 
Celkem: A+B=28,350 [C]</t>
  </si>
  <si>
    <t>viz pol.č. 17110: 214,2 =214,200 [A] 
viz pol.č. 18222: 105 * 0,15 =15,750 [B] 
viz pol.č. 18232: 84 * 0,15 =12,600 [C] 
Celkem: A+B+C=242,550 [D]</t>
  </si>
  <si>
    <t>násypový materiál s malým koeficientem propustnosti, vč. nákupu materiálu</t>
  </si>
  <si>
    <t>(6,5 + 2)/2 * 1,2 * 42 =214,200 [A]</t>
  </si>
  <si>
    <t>viz pol.č. 12110: 54,6 =54,600 [A]</t>
  </si>
  <si>
    <t>pod dlažby z vegetačních dílců: 2,5 * 40 =100,000 [A] 
pod kamennou dlažbu: 6 =6,000 [B] 
Celkem: A+B=106,000 [C]</t>
  </si>
  <si>
    <t>2,5 * 42 =105,000 [A]</t>
  </si>
  <si>
    <t>2,0 * 42 =84,000 [A]</t>
  </si>
  <si>
    <t>(2,5 * 42) + (2,0 * 42) =189,000 [A]</t>
  </si>
  <si>
    <t>viz pol.č. 18242: 189 =189,000 [A]</t>
  </si>
  <si>
    <t>viz pol. č. 18242: 189 =189,000 [A]</t>
  </si>
  <si>
    <t>pod dlažbu z lom. kamenne: 6 * 0,1 =0,600 [A]</t>
  </si>
  <si>
    <t>ŠP (0-16)  v tl. 100 mm</t>
  </si>
  <si>
    <t>pod zatravňovací tvárnice: 2,5 * 40 * 0,1 =10,000 [A] 
pod propustek: 1,2 * 6,0 * 0,1 =0,720 [B] 
Celkem: A+B=10,720 [C]</t>
  </si>
  <si>
    <t>propustek pod valem: 6 * 0,15 =0,900 [A]</t>
  </si>
  <si>
    <t>46611</t>
  </si>
  <si>
    <t>DLAŽBY VEGETAČNÍ Z DÍLCŮ BETONOVÝCH</t>
  </si>
  <si>
    <t>tl.80 mm</t>
  </si>
  <si>
    <t>2,5 * 40 * 0,08 =8,000 [A]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</si>
  <si>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</si>
  <si>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výšková úprava stávající šachty Š 23</t>
  </si>
  <si>
    <t>9183D3</t>
  </si>
  <si>
    <t>PROPUSTY Z TRUB DN 600MM PLASTOVÝCH</t>
  </si>
  <si>
    <t>HDPE/PP DN 600, SN 8 kN/m2, vč. seříznutí čel</t>
  </si>
  <si>
    <t>SO 420</t>
  </si>
  <si>
    <t>Přeložka VO okružní křižovatky</t>
  </si>
  <si>
    <t>Přeložka VO</t>
  </si>
  <si>
    <t>014101</t>
  </si>
  <si>
    <t>POPLATKY ZA SKLÁDKU přebytečná zemina, vč. odvozu na skládku do 30km pol. č. 13273 – pol.č. 17411</t>
  </si>
  <si>
    <t>029</t>
  </si>
  <si>
    <t>OSTATNÍ POŽADAVKY - UZAVÍRÁNÍ VĚCNÝCH VZTAHŮ A BŘEMEN</t>
  </si>
  <si>
    <t>02911</t>
  </si>
  <si>
    <t>OSTATNÍ POŽADAVKY - GEODETICKÉ ZAMĚŘENÍ</t>
  </si>
  <si>
    <t>029522</t>
  </si>
  <si>
    <t>OSTATNÍ POŽADAVKY - REVIZNÍ ZPRÁVY</t>
  </si>
  <si>
    <t>ODSTRANĚNÍ KRYTU VOZ A CHOD S ASFALT POJIVEM VČET PODKLADU 2*0,2*20=2,4 -chodníky mimo rozsah stavby</t>
  </si>
  <si>
    <t>SEJMUTÍ ORNICE NEBO LESNÍ PŮDY 245*0,2*0,6</t>
  </si>
  <si>
    <t>HLOUB RÝH A MELIOR KAN ŠÍŘ DO 2M PAŽ I NEPAŽ TŘ 4 0,35*0,5*75-chodník 0,6*0,9*245-vol. terén 0,6*1,0*70-chrán. přechody</t>
  </si>
  <si>
    <t>ZÁSYP JAM A RÝH ZEMINOU SE ZHUT pol.č. 13273 - pol.č 899521 – pol.č. 45157 – pol. č. 567303</t>
  </si>
  <si>
    <t>ROZPROSTŘENÍ ORNICE V ROVINĚ 245*0,2*0,6</t>
  </si>
  <si>
    <t>PODKL A VYPLN VRSTY Z KAMENE TĚŽENÉHO pískové lože pro chráničku DN63 0,35*0,2*75+0,5*0,20*245</t>
  </si>
  <si>
    <t>567303</t>
  </si>
  <si>
    <t>VRSTVY PRO OBNOVU A OPRAVY ZE ŠTĚRKODRTI 0,50*0,80*70 – provizorní oprava komunikací, chodníků, vjezdů, vč. zhutnění</t>
  </si>
  <si>
    <t>577401</t>
  </si>
  <si>
    <t>VRSTVY PRO OBNOVU, OPRAVY Z ASFALT BETONU -chodníky mimo rozsah stavby</t>
  </si>
  <si>
    <t>741157</t>
  </si>
  <si>
    <t>SLOUPY VEŘEJNÉHO OSVĚTLENÍ OCEL TRUBKOVÉ STOŽÁR 6M VČ. ZÁKLADU, VÝLOŽNÍKU, MONTÁŽE A VEŠKERÉHO PŘÍSL. např. Kooperativa PA 6 – 114/89/76 + PDA 1 – 1500/76 -pro</t>
  </si>
  <si>
    <t>SLOUPY VEŘEJNÉHO OSVĚTLENÍ OCEL TRUBKOVÉ STOŽÁR 8,2M VČ. ZÁKLADU, VÝLOŽNÍKU, MONTÁŽE A VEŠKERÉHO PŘÍSL. např. Kooperativa U 10 – 159/133/114 Z + J 1 – 2000 (aty</t>
  </si>
  <si>
    <t>Závěsná výška svítidla nad komunikací: 10,5m  
- pro osvětlení komunikace (V01-V09)  
~</t>
  </si>
  <si>
    <t>SLOUPY VEŘEJNÉHO OSVĚTLENÍ OCEL TRUBKOVÉ STOŽÁR 8,2M VČ. ZÁKLADU, VÝLOŽNÍKU, MONTÁŽE A VEŠKERÉHO PŘÍSL. např. Kooperativa U 10 - 159/133/114 Z + J 2 - 2000/180</t>
  </si>
  <si>
    <t>Závěsná výška svítidla nad komunikací: 10,5m  
-pro osvětlení komunikace (V10)</t>
  </si>
  <si>
    <t>741917</t>
  </si>
  <si>
    <t>DEMONTÁŽ SLOUPŮ VEŘEJNÉHO OSVĚTLENÍ</t>
  </si>
  <si>
    <t>742122</t>
  </si>
  <si>
    <t>PODZEM KABEL VEDENÍ N.N. DO 1kV Cu DO KABELOVÉHO LOŽE CYKY-J 4x25 RM</t>
  </si>
  <si>
    <t>742123</t>
  </si>
  <si>
    <t>PODZEM KABEL VEDENÍ N.N. DO 1kV Cu DO CHRÁNIČKY CYKY-J 4x25 RM</t>
  </si>
  <si>
    <t>742124</t>
  </si>
  <si>
    <t>PODZEM KABEL VEDENÍ N.N. DO 1kV Cu NA KONSTRUKCE CYKY-J 3x1,5mm2</t>
  </si>
  <si>
    <t>742519a</t>
  </si>
  <si>
    <t>UKONČENÍ PODZEM KABEL VEDENÍ N.N. DO 1kV Cu ukončení kabelu v osvětlovacím bodu-CYKY 4x25 nebo AYKY 4x35</t>
  </si>
  <si>
    <t>742519b</t>
  </si>
  <si>
    <t>UKONČENÍ PODZEM KABEL VEDENÍ N.N. DO 1kV Cu ukončení kabelu v osvětlovacím bodu-CYKY 3Cx1,5</t>
  </si>
  <si>
    <t>742612</t>
  </si>
  <si>
    <t>KRYTÍ KABELŮ VÝSTRAŽNOU FÓLIÍ ŠÍŘ 22CM</t>
  </si>
  <si>
    <t>74318a</t>
  </si>
  <si>
    <t>SVÍTIDLA SPECIÁLNÍ DigiStreet MediumBGP762, CLO, 60 LED, CW (5700K), DPR1, 13000lm, PsysStart 79W, PsysEnd 84W, PsysAV včetně stmívání 61W, lifetime 100 000 h,</t>
  </si>
  <si>
    <t>ey, without knife connector, driver code S00, program code 8VFQWPIV929D, DynaDim 11  
~</t>
  </si>
  <si>
    <t>74318b</t>
  </si>
  <si>
    <t>SVÍTIDLA SPECIÁLNÍ DigiStreet Medium BGP762, CLO, 60 LED, NW (4000K), DN11, 12000lm, PsysStart 72W, PsysEnd 77W, PsysAV včetně stmívání 56W, lifetime 100 000 h,</t>
  </si>
  <si>
    <t>rey, without knife connector, driver code S00, program code 8VFQWPIV926A, DynaDim 11  
~</t>
  </si>
  <si>
    <t>74318c</t>
  </si>
  <si>
    <t>SVÍTIDLA SPECIÁLNÍ DigiStreet Mini BGP761, CLO, 30 LED, NW (4000K), DN11, 7000lm, PsysStart 43W, PsysEnd 46W, PsysAV včetně stmívání 34W, lifetime 100 000 h, sp</t>
  </si>
  <si>
    <t>, without knife connector, driver code R00, program code 8VFQWPIV91AC, DynaDim 11  
~</t>
  </si>
  <si>
    <t>743819</t>
  </si>
  <si>
    <t>PŘELOŽENÍ SVÍTIDEL SPECIÁLNÍCH demontáž, očištění a opětovná montáž svítidel dle přílohy „Specifikace osvětlovacích bodů“</t>
  </si>
  <si>
    <t>744243</t>
  </si>
  <si>
    <t>ROZVADĚČE PLASTOVÉ DO 150KG zapínací bod RVO kompletní dodávka-plastový pilíř, provedení s elektroměrovou částí pro úřední měření (připojovací podmínky ČEZ Di),</t>
  </si>
  <si>
    <t>roměrem 3x 50A, 6x třífázový vývod In=32A, ovládání soumrakovým čidlem  
~</t>
  </si>
  <si>
    <t>745511</t>
  </si>
  <si>
    <t>UZEMŇOVACÍ VEDENÍ V ZEMI FeZn O10MM nebo FeZn 30x4mm vč. započtení rezervy 10% pro zvlnění a odchylky trasy od PD + spoje + napojení stožárů</t>
  </si>
  <si>
    <t>87627</t>
  </si>
  <si>
    <t>CHRÁNIČKY Z TRUB PLAST DN DO 100MM např. Kopoflex 110, vč. rezervy pro křížení inž. sítí</t>
  </si>
  <si>
    <t>87633b</t>
  </si>
  <si>
    <t>CHRÁNIČKY Z TRUB PLAST DN DO 150MM např. Kopoflex 63 vč. zatahovacího ocelového lanka</t>
  </si>
  <si>
    <t>87833</t>
  </si>
  <si>
    <t>NASUNUTÍ DO CHRÁNIČKY DO DN200</t>
  </si>
  <si>
    <t>899521</t>
  </si>
  <si>
    <t>OBETON POTRUBÍ Z PROST BETONU DO B12,5 0,6*0,3*70-(0,055*0,055*3,14*70*2)</t>
  </si>
  <si>
    <t>SO 421</t>
  </si>
  <si>
    <t>Přeložka VO komunikace pro pěší</t>
  </si>
  <si>
    <t>014101a</t>
  </si>
  <si>
    <t>02911a</t>
  </si>
  <si>
    <t>029522a</t>
  </si>
  <si>
    <t>13273a</t>
  </si>
  <si>
    <t>HLOUB RÝH A MELIOR KAN ŠÍŘ DO 2M PAŽ I NEPAŽ TŘ 4 0,5*1,20*10 – vozovka 0,5*0,90*205 – volný terén</t>
  </si>
  <si>
    <t>17411a</t>
  </si>
  <si>
    <t>45157a</t>
  </si>
  <si>
    <t>PODKL A VYPLN VRSTY Z KAMENE TĚŽENÉHO pískové lože pro chráničku DN63 0,5*0,20*215</t>
  </si>
  <si>
    <t>567303a</t>
  </si>
  <si>
    <t>VRSTVY PRO OBNOVU A OPRAVY ZE ŠTĚRKODRTI 0,50*0,80*10 – provizorní oprava komunikací, chodníků, vjezdů, vč. zhutnění</t>
  </si>
  <si>
    <t>741157a</t>
  </si>
  <si>
    <t>SLOUPY VEŘEJNÉHO OSVĚTLENÍ OCELOVÉ TRUBKOVÉ např. Kooperativa STK 60/60/3, výložník SK-1 – 300; žár. zinek. kotvení: vetknutý do betonového základu</t>
  </si>
  <si>
    <t>Včetně základu, výzbroje VO a montáže stožáru.  
 body S01-S05  
~</t>
  </si>
  <si>
    <t>SLOUPY VEŘEJNÉHO OSVĚTLENÍ OCELOVÉ TRUBKOVÉ např. Kooperativa STK 60/60/3, výložník SK-1 – 300; žár. zinek. kotvení: na přírubu. Nutná koordinace s konstrukčním</t>
  </si>
  <si>
    <t>Včetně dodávky kotvících roštů. Jejich betonáž a přípravu zajistí pro osazení stožáru stavba. Včetně základu, výzbroje VO a montáže stožáru. body S06-S07  
~</t>
  </si>
  <si>
    <t>741913a</t>
  </si>
  <si>
    <t>DEMONT SLOUPŮ VZDUŠ VEDENÍ DŘEV JEDN S PATKOU</t>
  </si>
  <si>
    <t>741915a</t>
  </si>
  <si>
    <t>DEMONT SLOUPŮ VZDUŠ VEDENÍ BETON JEDNODUCHÝCH</t>
  </si>
  <si>
    <t>74193a</t>
  </si>
  <si>
    <t>DEMONTÁŽ VZDUŠ VODIČŮ NN</t>
  </si>
  <si>
    <t>742123a</t>
  </si>
  <si>
    <t>PODZEM KABEL VEDENÍ N.N. DO 1kV Cu DO CHRÁNIČKY CYKY-J 4x10mm2 vč. zavlečení do kabel. chráničky</t>
  </si>
  <si>
    <t>742124a</t>
  </si>
  <si>
    <t>PODZEM KABEL VEDENÍ N.N. DO 1kV Cu NA KONSTRUKCE CYKY-J 3x1,5mm2 7*8</t>
  </si>
  <si>
    <t>UKONČENÍ PODZEM KABEL VEDENÍ N.N. DO 1kV Cu ukončení kabelu v osvětlovacím bodu nebo rozvaděči – CYKY-J 4x10mm2</t>
  </si>
  <si>
    <t>742519c</t>
  </si>
  <si>
    <t>UKONČENÍ PODZEM KABEL VEDENÍ N.N. DO 1kV Cu ukončení kabelu v osvětlovacím bodu-CYKY-J 3x1,5mm2</t>
  </si>
  <si>
    <t>742613</t>
  </si>
  <si>
    <t>KRYTÍ KABELŮ VÝSTRAŽNOU FÓLIÍ ŠÍŘ 25CM</t>
  </si>
  <si>
    <t>SVÍTIDLA SPECIÁLNÍ BGP203 LED DM50 2000/14-15W NW CLO IP66 IK08 Kompletní dodávka svítidla, předřadníku, veškerého přísl. a montáže.</t>
  </si>
  <si>
    <t>743913</t>
  </si>
  <si>
    <t>DEMONTÁŽ SVÍTIDEL VÝBOJKOVÝCH</t>
  </si>
  <si>
    <t>7451a</t>
  </si>
  <si>
    <t>KOMPLETACE JISTÍCÍ PŘÍSTROJE pojistková skříň SV100/NSV1V-C vč. sady s omezovači přepětí, pojistkových vložek 3x gG 40A, napojení na stávající vedení VO na stáv</t>
  </si>
  <si>
    <t>h pásků Bandimex  
~</t>
  </si>
  <si>
    <t>745511a</t>
  </si>
  <si>
    <t>UZEMŇOVACÍ VEDENÍ V ZEMI pásek FeZn 30x4 (včetně zemnících svorek) vč. započtení rezervy 10% pro zvlnění a odchylky trasy od PD + spoje + napojení stožárů</t>
  </si>
  <si>
    <t>87633a</t>
  </si>
  <si>
    <t>CHRÁNIČKY Z TRUB PLAST DN DO 150MM např. Kopoflex 110; v místech chráničkových přechodů (vč. rezerv) vjezdů a křížení IS</t>
  </si>
  <si>
    <t>CHRÁNIČKY Z TRUB PLAST DN DO 150MM např. Kopoflex 63 vč. zatahovacího ocelového lanka Chránička v římse mostu není součástí tohoto SO – zajistí stavba, vč. dodá</t>
  </si>
  <si>
    <t>87833a</t>
  </si>
  <si>
    <t>899521a</t>
  </si>
  <si>
    <t>OBETON POTRUBÍ Z PROST BETONU DO B12,5 10*(0,5*0,3-2*0,055*0,055*3,14)</t>
  </si>
  <si>
    <t>SO 501.1</t>
  </si>
  <si>
    <t>Přeložka STL plynovodu DN 160</t>
  </si>
  <si>
    <t>00572410</t>
  </si>
  <si>
    <t>osivo směs travní parková</t>
  </si>
  <si>
    <t>270,75*0,05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</si>
  <si>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</si>
  <si>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</si>
  <si>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</si>
  <si>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</si>
  <si>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DEN</t>
  </si>
  <si>
    <t>119001402</t>
  </si>
  <si>
    <t>Dočasné zajištění potrubí ocelového nebo litinového DN do 500 mm</t>
  </si>
  <si>
    <t>119001421</t>
  </si>
  <si>
    <t>Dočasné zajištění kabelů a kabelových tratí ze 3 volně ložených kabelů</t>
  </si>
  <si>
    <t>119002411</t>
  </si>
  <si>
    <t>Pojezdový ocelový plech pro zabezpečení výkopu zřízení</t>
  </si>
  <si>
    <t>119002412</t>
  </si>
  <si>
    <t>Pojezdový ocelový plech pro zabezpečení výkopu odstranění</t>
  </si>
  <si>
    <t>119004111</t>
  </si>
  <si>
    <t>Bezpečný vstup nebo výstup z výkopu pomocí žebříku zřízení</t>
  </si>
  <si>
    <t>119004112</t>
  </si>
  <si>
    <t>Bezpečný vstup nebo výstup z výkopu pomocí žebříku odstranění</t>
  </si>
  <si>
    <t>121151113</t>
  </si>
  <si>
    <t>Sejmutí ornice plochy do 500 m2 tl vrstvy do 200 mm strojně</t>
  </si>
  <si>
    <t>197*1  
3,5*2,5*4  
9,5*2,5  
6*2,5  
Součet</t>
  </si>
  <si>
    <t>131313701</t>
  </si>
  <si>
    <t>Hloubení nezapažených jam v soudržných horninách třídy těžitelnosti II skupiny 4 ručně (60% kub 40% ruč)</t>
  </si>
  <si>
    <t>9*2*1,5  
5,5*2*1,5  
3*2*1,5*4  
Součet  
79,5*0,6*0,4</t>
  </si>
  <si>
    <t>131351204</t>
  </si>
  <si>
    <t>Hloubení jam zapažených v hornině třídy těžitelnosti II, skupiny 4 objem do 500 m3 strojně (60% kub 60% stroj)</t>
  </si>
  <si>
    <t>45*0,6*0,6</t>
  </si>
  <si>
    <t>131413701</t>
  </si>
  <si>
    <t>Hloubení nezapažených jam v soudržných horninách třídy těžitelnosti II skupiny 5 ručně (40% kub 40% ruč)</t>
  </si>
  <si>
    <t>79,5*0,4*0,4</t>
  </si>
  <si>
    <t>131451204</t>
  </si>
  <si>
    <t>Hloubení jam zapažených v hornině třídy těžitelnosti II, skupiny 5 objem do 500 m3 strojně (40% kub 60% stroj)</t>
  </si>
  <si>
    <t>45*0,4*0,6</t>
  </si>
  <si>
    <t>132312131</t>
  </si>
  <si>
    <t>Hloubení nezapažených rýh šířky do 800 mm v soudržných horninách třídy těžitelnosti II skupiny 4 ručně (60% kub 40% ruč)</t>
  </si>
  <si>
    <t>197*0,8*1,2  
197*0,8*1,4  
Součet  
409,76*0,6*0,4  
20*0,8*1,4*0,6  
98,343+13,44</t>
  </si>
  <si>
    <t>132354104</t>
  </si>
  <si>
    <t>Hloubení rýh zapažených š do 800 mm v hornině třídy těžitelnosti II, skupiny 4 objem přes 100 m3 strojně (60% kub 60% stroj)</t>
  </si>
  <si>
    <t>361,44*0,6*0,6</t>
  </si>
  <si>
    <t>132412131</t>
  </si>
  <si>
    <t>Hloubení nezapažených rýh šířky do 800 mm v soudržných horninách třídy těžitelnosti II skupiny 5 ručně (40% kub 40% ruč)</t>
  </si>
  <si>
    <t>409,76*0,4*0,4  
20*0,8*1,4*0,4  
65,562+8,96</t>
  </si>
  <si>
    <t>132454104</t>
  </si>
  <si>
    <t>Hloubení rýh zapažených š do 800 mm v hornině třídy těžitelnosti II, skupiny 5 objem přes 100 m3 strojně (40% kub 60% stroj)</t>
  </si>
  <si>
    <t>361,44*0,4*0,6</t>
  </si>
  <si>
    <t>139001101</t>
  </si>
  <si>
    <t>Příplatek za ztížení vykopávky v blízkosti podzemního vedení</t>
  </si>
  <si>
    <t>217*0,8*0,8+3*4*1*1+9*1,1+5,5*1*1</t>
  </si>
  <si>
    <t>151101101</t>
  </si>
  <si>
    <t>Zřízení příložného pažení a rozepření stěn rýh hl do 2 m</t>
  </si>
  <si>
    <t>197*2*1,2  
197*2*1,4  
20*2*1,4  
Součet</t>
  </si>
  <si>
    <t>151101111</t>
  </si>
  <si>
    <t>Odstranění příložného pažení a rozepření stěn rýh hl do 2 m</t>
  </si>
  <si>
    <t>151101201</t>
  </si>
  <si>
    <t>Zřízení příložného pažení stěn výkopu hl do 4 m</t>
  </si>
  <si>
    <t>3*1,5*8  
9*1,5*2  
5,5*1,5*2  
Součet</t>
  </si>
  <si>
    <t>151101211</t>
  </si>
  <si>
    <t>Odstranění příložného pažení stěn hl do 4 m</t>
  </si>
  <si>
    <t>151101301</t>
  </si>
  <si>
    <t>Zřízení rozepření stěn při pažení příložném hl do 4 m</t>
  </si>
  <si>
    <t>151101311</t>
  </si>
  <si>
    <t>Odstranění rozepření stěn při pažení příložném hl do 4 m</t>
  </si>
  <si>
    <t>162351103</t>
  </si>
  <si>
    <t>Vodorovné přemístění do 500 m výkopku/sypaniny z horniny třídy těžitelnosti I, skupiny 1 až 3</t>
  </si>
  <si>
    <t>79,5+423,2</t>
  </si>
  <si>
    <t>162651132</t>
  </si>
  <si>
    <t>Vodorovné přemístění do 5000 m výkopku/sypaniny z horniny třídy těžitelnosti II, skupiny 4 a 5</t>
  </si>
  <si>
    <t>108,5+149,25</t>
  </si>
  <si>
    <t>167151112</t>
  </si>
  <si>
    <t>Nakládání výkopku z hornin třídy těžitelnosti II, skupiny 4 a 5 přes 100 m3</t>
  </si>
  <si>
    <t>502,7</t>
  </si>
  <si>
    <t>171251201</t>
  </si>
  <si>
    <t>Uložení sypaniny na skládky nebo meziskládky</t>
  </si>
  <si>
    <t>174151101</t>
  </si>
  <si>
    <t>Zásyp jam, šachet rýh nebo kolem objektů sypaninou se zhutněním</t>
  </si>
  <si>
    <t>79,5+423,2-108,5</t>
  </si>
  <si>
    <t>175111101</t>
  </si>
  <si>
    <t>Obsypání potrubí ručně sypaninou bez prohození, uloženou do 3 m (50% kub)</t>
  </si>
  <si>
    <t>(197)*0,8*0,5  
20*0,8*0,2  
3*2*0,5*4  
5,5*2*0,5  
9*2*0,5  
Součet  
108,5*0,5</t>
  </si>
  <si>
    <t>175151101</t>
  </si>
  <si>
    <t>Obsypání potrubí strojně sypaninou bez prohození, uloženou do 3 m (50% kub)</t>
  </si>
  <si>
    <t>108,5*0,5</t>
  </si>
  <si>
    <t>181311103</t>
  </si>
  <si>
    <t>Rozprostření ornice tl vrstvy do 200 mm v rovině nebo ve svahu do 1:5 ručně</t>
  </si>
  <si>
    <t>197  
3,5*2,5*4  
9,5*2,5  
6*2,5  
Součet</t>
  </si>
  <si>
    <t>181411131</t>
  </si>
  <si>
    <t>Založení parkového trávníku výsevem plochy do 1000 m2 v rovině a ve svahu do 1:5</t>
  </si>
  <si>
    <t>181951111</t>
  </si>
  <si>
    <t>Úprava pláně v hornině třídy těžitelnosti I, skupiny 1 až 3 bez zhutnění</t>
  </si>
  <si>
    <t>(197+20+197)*1  
3,5*2,5*6  
Součet</t>
  </si>
  <si>
    <t>58337303</t>
  </si>
  <si>
    <t>štěrkopísek frakce 0/8</t>
  </si>
  <si>
    <t>108,5*2</t>
  </si>
  <si>
    <t>58343903</t>
  </si>
  <si>
    <t>kamenivo drcené hrubé frakce 11/16</t>
  </si>
  <si>
    <t>197*0,8*(1,2-0,5)  
3*2*4*(1,5-0,5)  
9*2*(1,5-0,5)  
5,5*2*(1,5-0,5)  
Součet  
163,32*2</t>
  </si>
  <si>
    <t>23-M</t>
  </si>
  <si>
    <t>Montáže potrubí</t>
  </si>
  <si>
    <t>23008046R</t>
  </si>
  <si>
    <t>Demontáž řez potrubí ruční pilkou, vč. utěsnění čel chráničky</t>
  </si>
  <si>
    <t>230083100</t>
  </si>
  <si>
    <t>Demontáž potrubí do šrotu do 250 kg D 219 mm, tl 6,3 mm</t>
  </si>
  <si>
    <t>190/4</t>
  </si>
  <si>
    <t>230120049</t>
  </si>
  <si>
    <t>Čištění potrubí profukováním nebo proplachováním DN 200</t>
  </si>
  <si>
    <t>230170004</t>
  </si>
  <si>
    <t>Tlakové zkoušky těsnosti potrubí - příprava DN do 200</t>
  </si>
  <si>
    <t>SADA</t>
  </si>
  <si>
    <t>230200271</t>
  </si>
  <si>
    <t>Jednostranné přerušení průtoku plynu stlačením plastového potrubí dn do 63 mm - jedním stlačovadlem</t>
  </si>
  <si>
    <t>230200273</t>
  </si>
  <si>
    <t>Jednostranné přerušení průtoku plynu stlačením plastového potrubí dn přes 110 do 160 mm - jedním stlačovadlem</t>
  </si>
  <si>
    <t>230201124</t>
  </si>
  <si>
    <t>Montáž trubních dílů přivařovacích D168,1 mm tl stěny 4,5 mm</t>
  </si>
  <si>
    <t>230201132</t>
  </si>
  <si>
    <t>Montáž trubních dílů přivařovacích D 219,3 mm tl stěny 6,3 mm</t>
  </si>
  <si>
    <t>230201311</t>
  </si>
  <si>
    <t>Montáž trubního dílu PE elektrotvarovky dn 160 mm en 9,1 mm</t>
  </si>
  <si>
    <t>230205042</t>
  </si>
  <si>
    <t>Montáž potrubí plastového svařované na tupo nebo elektrospojkou dn 63 mm en 5,8 mm</t>
  </si>
  <si>
    <t>230205055</t>
  </si>
  <si>
    <t>Montáž potrubí plastového svařované na tupo nebo elektrospojkou dn 110 mm en 6,3 mm</t>
  </si>
  <si>
    <t>230205125</t>
  </si>
  <si>
    <t>Montáž potrubí plastového svařovaného na tupo nebo elektrospojkou dn 160 mm en 9,1 mm</t>
  </si>
  <si>
    <t>161</t>
  </si>
  <si>
    <t>230205141</t>
  </si>
  <si>
    <t>Montáž potrubí plastového svařovaného na tupo nebo elektrospojkou dn 225 mm en 8,6 mm</t>
  </si>
  <si>
    <t>3,7*2+4</t>
  </si>
  <si>
    <t>230205242</t>
  </si>
  <si>
    <t>Montáž trubního dílu PE elektrotvarovky nebo svařovaného na tupo dn 63 mm en 5,7 mm</t>
  </si>
  <si>
    <t>230208514</t>
  </si>
  <si>
    <t>Odplynění a inertizace ocelového potrubí DN do 200 mm</t>
  </si>
  <si>
    <t>230220001</t>
  </si>
  <si>
    <t>Montáž zemní soupravy pro šoupátka ON 13 6580</t>
  </si>
  <si>
    <t>230220006</t>
  </si>
  <si>
    <t>Montáž litinového poklopu</t>
  </si>
  <si>
    <t>230220011</t>
  </si>
  <si>
    <t>Montáž orientačního sloupku ON 13 2970</t>
  </si>
  <si>
    <t>230230021</t>
  </si>
  <si>
    <t>Hlavní tlaková zkouška vzduchem 0,6 MPa DN 200</t>
  </si>
  <si>
    <t>230250034</t>
  </si>
  <si>
    <t>Montáž propojovacích objektů POCH</t>
  </si>
  <si>
    <t>r01</t>
  </si>
  <si>
    <t>Trubka plynovodní PE100 RC SDR11 D63x5,8</t>
  </si>
  <si>
    <t>36*1,05</t>
  </si>
  <si>
    <t>r02</t>
  </si>
  <si>
    <t>Chránička PE100 RC SDR17,6 D110x6,3</t>
  </si>
  <si>
    <t>23*1,05</t>
  </si>
  <si>
    <t>r03</t>
  </si>
  <si>
    <t>Trubka plynovodní PE100 RC SDR11 D160x9,5</t>
  </si>
  <si>
    <t>161*1,05</t>
  </si>
  <si>
    <t>r04</t>
  </si>
  <si>
    <t>Chránička PE100 RC SDR17,6 D225x12,8</t>
  </si>
  <si>
    <t>r05</t>
  </si>
  <si>
    <t>Koleno 30st. PE100 SDR11 D63</t>
  </si>
  <si>
    <t>r06</t>
  </si>
  <si>
    <t>Koleno 90st. PE100 SDR11 D63</t>
  </si>
  <si>
    <t>r07</t>
  </si>
  <si>
    <t>Tvarovka víčko PE 100 SDR11 D63</t>
  </si>
  <si>
    <t>r08</t>
  </si>
  <si>
    <t>Tvarovka nátrubek PE100 SDR11 D63</t>
  </si>
  <si>
    <t>r09</t>
  </si>
  <si>
    <t>Navrtávací tvarovka PE D63/ PE D63 PE100</t>
  </si>
  <si>
    <t>r10</t>
  </si>
  <si>
    <t>Koleno 45st. PE100 SDR11 D160</t>
  </si>
  <si>
    <t>r11</t>
  </si>
  <si>
    <t>Koleno 90st. PE100 SDR11 D160</t>
  </si>
  <si>
    <t>r12</t>
  </si>
  <si>
    <t>Tvarovka T-kus PE100 SDR11 D160</t>
  </si>
  <si>
    <t>r13</t>
  </si>
  <si>
    <t>Tvarovka redukce PE100 SDR11 D160/63</t>
  </si>
  <si>
    <t>r14</t>
  </si>
  <si>
    <t>Tvarovka přechodka PE HD/oc PE100 SDR11 D/DN 160/150</t>
  </si>
  <si>
    <t>r15</t>
  </si>
  <si>
    <t>Tvarovka víčko PE 100 SDR11 D160</t>
  </si>
  <si>
    <t>r16</t>
  </si>
  <si>
    <t>Tvarovka nátrubek PE100 SDR11 D160</t>
  </si>
  <si>
    <t>r17</t>
  </si>
  <si>
    <t>Stoplovací PE tvarovka D160 PE100</t>
  </si>
  <si>
    <t>r18</t>
  </si>
  <si>
    <t>Navrtávací tvarovka pro natlakování stoplu/odtlakování potrubí PE100 D160</t>
  </si>
  <si>
    <t>r19</t>
  </si>
  <si>
    <t>Navrtávací tvarovka PE D160/ PE D63 PE100</t>
  </si>
  <si>
    <t>r20</t>
  </si>
  <si>
    <t>Záslepka PE D160 PE100</t>
  </si>
  <si>
    <t>r21</t>
  </si>
  <si>
    <t>Objímková přesuvka spojovací SCHUCK SMU-S DN150</t>
  </si>
  <si>
    <t>r22</t>
  </si>
  <si>
    <t>Stoplovací ocelctvarovka DN200</t>
  </si>
  <si>
    <t>r23</t>
  </si>
  <si>
    <t>Navrtávací tvarovka pro natlakování stoplu/odtlakování potrubí oc. DN 200</t>
  </si>
  <si>
    <t>r24</t>
  </si>
  <si>
    <t>Zemní souprava s ovládáním</t>
  </si>
  <si>
    <t>r25</t>
  </si>
  <si>
    <t>Poklop litinový oválný s označením plyn</t>
  </si>
  <si>
    <t>r26</t>
  </si>
  <si>
    <t>Sloupek orientační</t>
  </si>
  <si>
    <t>r27</t>
  </si>
  <si>
    <t>Propojovací objekt chráničky POCH, vč.stavebních úprav</t>
  </si>
  <si>
    <t>r28</t>
  </si>
  <si>
    <t>Odstavení potrubí stoplem oc. DN200</t>
  </si>
  <si>
    <t>r29</t>
  </si>
  <si>
    <t>Odstavení potrubí stoplem PE100 D160</t>
  </si>
  <si>
    <t>r30</t>
  </si>
  <si>
    <t>Otlakování škrcení PE D160 PE100</t>
  </si>
  <si>
    <t>r31</t>
  </si>
  <si>
    <t>Montáž, dodávka, vč. dopravy dvoudílné chráničky DN400, tlustostěnné ke svařování délky 18m, vč. dopravy, manipulace, koncového těsnění, distančních objímek a k</t>
  </si>
  <si>
    <t>SOUB</t>
  </si>
  <si>
    <t>r32</t>
  </si>
  <si>
    <t>Nasunutí potrubní sekce do PE chráničky D110</t>
  </si>
  <si>
    <t>r33</t>
  </si>
  <si>
    <t>Nasunutí potrubní sekce do PE chráničky D225</t>
  </si>
  <si>
    <t>98</t>
  </si>
  <si>
    <t>r34</t>
  </si>
  <si>
    <t>Koncová uzavírací manžeta chráničky D1/D2 110/90</t>
  </si>
  <si>
    <t>99</t>
  </si>
  <si>
    <t>r35</t>
  </si>
  <si>
    <t>Koncová uzavírací manžeta chráničky D1/D2 225/160</t>
  </si>
  <si>
    <t>100</t>
  </si>
  <si>
    <t>r36</t>
  </si>
  <si>
    <t>Odvětrací trubka u PE chrániček PE D 225 a PD D 110 vyvedené nad terén zakončené tr. obloukem 180st. - mat.+mtž.</t>
  </si>
  <si>
    <t>101</t>
  </si>
  <si>
    <t>r37</t>
  </si>
  <si>
    <t>Propojení sig. vodičů na potr. oc Aluminotermicky</t>
  </si>
  <si>
    <t>102</t>
  </si>
  <si>
    <t>r38</t>
  </si>
  <si>
    <t>Oprava opláštění potrubí oc PE páskou DENSO</t>
  </si>
  <si>
    <t>103</t>
  </si>
  <si>
    <t>r39</t>
  </si>
  <si>
    <t>Provizorní by-pass D63 L=5m (propojení, dodávka, montáž, demontáž)</t>
  </si>
  <si>
    <t>104</t>
  </si>
  <si>
    <t>r40</t>
  </si>
  <si>
    <t>Provizorní by-pass D63 L=8m (propojení, dodávka, montáž, demontáž)</t>
  </si>
  <si>
    <t>113</t>
  </si>
  <si>
    <t>WVN.FF485943W</t>
  </si>
  <si>
    <t>Elektrozáslepka 160</t>
  </si>
  <si>
    <t>114</t>
  </si>
  <si>
    <t>WVN.FF485955W</t>
  </si>
  <si>
    <t>Elektrozáslepka 63</t>
  </si>
  <si>
    <t>Trubní vedení</t>
  </si>
  <si>
    <t>59225460</t>
  </si>
  <si>
    <t>skruž betonová studňová kruhová 80x50x9cm</t>
  </si>
  <si>
    <t>894411311</t>
  </si>
  <si>
    <t>Osazení betonových nebo železobetonových dílců pro šachty skruží rovných</t>
  </si>
  <si>
    <t>899721111</t>
  </si>
  <si>
    <t>Signalizační vodič DN do 150 mm na potrubí</t>
  </si>
  <si>
    <t>899722112</t>
  </si>
  <si>
    <t>Krytí potrubí z plastů výstražnou fólií z PVC 25 cm</t>
  </si>
  <si>
    <t>Ostatní konstrukce a práce, bourání</t>
  </si>
  <si>
    <t>916921113</t>
  </si>
  <si>
    <t>Monolitické příkopy, krajníky nebo obrubníky pl do 0,20 m2 v přímce nebo oblouku r přes 20 m</t>
  </si>
  <si>
    <t>998</t>
  </si>
  <si>
    <t>Přesun hmot</t>
  </si>
  <si>
    <t>998225111</t>
  </si>
  <si>
    <t>Přesun hmot pro pozemní komunikace s krytem z kamene, monolitickým betonovým nebo živičným</t>
  </si>
  <si>
    <t>Ostatní</t>
  </si>
  <si>
    <t>105</t>
  </si>
  <si>
    <t>r41</t>
  </si>
  <si>
    <t>Mimostaveništní doprava materiálu, odvoz demontovaného potrubí, vč. likvidace</t>
  </si>
  <si>
    <t>106</t>
  </si>
  <si>
    <t>r42</t>
  </si>
  <si>
    <t>Vytýčení sítí</t>
  </si>
  <si>
    <t>107</t>
  </si>
  <si>
    <t>r43</t>
  </si>
  <si>
    <t>Revize, předání stavby</t>
  </si>
  <si>
    <t>108</t>
  </si>
  <si>
    <t>r44</t>
  </si>
  <si>
    <t>Poplatky, zvláštní užívání</t>
  </si>
  <si>
    <t>109</t>
  </si>
  <si>
    <t>r45</t>
  </si>
  <si>
    <t>Geodetické práce</t>
  </si>
  <si>
    <t>110</t>
  </si>
  <si>
    <t>r46</t>
  </si>
  <si>
    <t>Kompletační činnost</t>
  </si>
  <si>
    <t>111</t>
  </si>
  <si>
    <t>r47</t>
  </si>
  <si>
    <t>Zařízení staveniště</t>
  </si>
  <si>
    <t>112</t>
  </si>
  <si>
    <t>r48</t>
  </si>
  <si>
    <t>Koordinační činnost při montáži chráničky na STL plynovodním potrubí</t>
  </si>
  <si>
    <t>HZS</t>
  </si>
  <si>
    <t>Hodinové zúčtovací sazby</t>
  </si>
  <si>
    <t>HZS3232</t>
  </si>
  <si>
    <t>Hodinová zúčtovací sazba montér měřících zařízení odborný - dopojení KVCH</t>
  </si>
  <si>
    <t>SO 501.2</t>
  </si>
  <si>
    <t>Přeložka STL plynovodu DN 63</t>
  </si>
  <si>
    <t>35*0,05</t>
  </si>
  <si>
    <t>113106123</t>
  </si>
  <si>
    <t>Rozebrání dlažeb ze zámkových dlaždic komunikací pro pěší ručně</t>
  </si>
  <si>
    <t>6,46</t>
  </si>
  <si>
    <t>113107122</t>
  </si>
  <si>
    <t>Odstranění podkladu z kameniva drceného tl 200 mm ručně</t>
  </si>
  <si>
    <t>1,7*1,9*2</t>
  </si>
  <si>
    <t>119002121</t>
  </si>
  <si>
    <t>Přechodová lávka délky do 2 m včetně zábradlí pro zabezpečení výkopu zřízení</t>
  </si>
  <si>
    <t>119002122</t>
  </si>
  <si>
    <t>Přechodová lávka délky do 2 m včetně zábradlí pro zabezpečení výkopu odstranění</t>
  </si>
  <si>
    <t>3,5*2,5*4</t>
  </si>
  <si>
    <t>3*2*1,5*4   
1,2*1,4*1,25   
Součet   
38,1*0,6*0,4</t>
  </si>
  <si>
    <t>38,1*0,6*0,6</t>
  </si>
  <si>
    <t>38,1*0,4*0,4</t>
  </si>
  <si>
    <t>38,1*0,4*0,6</t>
  </si>
  <si>
    <t>187*0,8*1,4   
178*0,8*1,4   
15*0,8*1,4   
Součet   
425,6*0,6*0,4</t>
  </si>
  <si>
    <t>425,6*0,6*0,6</t>
  </si>
  <si>
    <t>425,6*0,4*0,4</t>
  </si>
  <si>
    <t>425,6*0,4*0,6</t>
  </si>
  <si>
    <t>178*0,8*0,8+3*4*1*1+1,2*2*1*1</t>
  </si>
  <si>
    <t>187*2*1,4   
178*2*1,4   
15*2*1,4   
Součet</t>
  </si>
  <si>
    <t>3*1,5*8   
1,2*1,5*4   
Součet</t>
  </si>
  <si>
    <t>38,1+425,6</t>
  </si>
  <si>
    <t>94,48+125,36</t>
  </si>
  <si>
    <t>38,1+425,6-94,48</t>
  </si>
  <si>
    <t>(187+15)*0,8*0,5   
3*2*0,5*4   
1,2*1,4*0,5*2   
Součet   
94,48*0,5</t>
  </si>
  <si>
    <t>94,48*0,5</t>
  </si>
  <si>
    <t>(187+170+15)*1   
3,5*2,5*4   
1,7*1,9*2   
Součet</t>
  </si>
  <si>
    <t>94,48*2</t>
  </si>
  <si>
    <t>178*0,8*(1,2-0,5)   
3*2*4*(1,5-0,5)   
1,2*1,4*(1,5-0,5)   
Součet   
125,36*2</t>
  </si>
  <si>
    <t>178/4</t>
  </si>
  <si>
    <t>230170001</t>
  </si>
  <si>
    <t>Tlakové zkoušky těsnosti potrubí - příprava DN do 40</t>
  </si>
  <si>
    <t>230205025</t>
  </si>
  <si>
    <t>Montáž potrubí plastového svařované na tupo nebo elektrospojkou dn 32 mm en 3,0 mm</t>
  </si>
  <si>
    <t>187</t>
  </si>
  <si>
    <t>23+5+7+8+11</t>
  </si>
  <si>
    <t>230205225</t>
  </si>
  <si>
    <t>Montáž trubního dílu PE elektrotvarovky nebo svařovaného na tupo dn 32 mm en 2,0 mm</t>
  </si>
  <si>
    <t>230230016</t>
  </si>
  <si>
    <t>Hlavní tlaková zkouška vzduchem 0,6 MPa DN 50</t>
  </si>
  <si>
    <t>r-01</t>
  </si>
  <si>
    <t>Trubka plynovodní PE100 RC SDR11 D32x3,0, s ochranným pláštěm</t>
  </si>
  <si>
    <t>r-02</t>
  </si>
  <si>
    <t>r-03</t>
  </si>
  <si>
    <t>r-04</t>
  </si>
  <si>
    <t>Koleno 45st. PE100 SDR11 D32</t>
  </si>
  <si>
    <t>r-05</t>
  </si>
  <si>
    <t>Koleno 90st. PE100 SDR11 D32</t>
  </si>
  <si>
    <t>r-06</t>
  </si>
  <si>
    <t>Tvarovka nátrubek PE100 SDR11 D32</t>
  </si>
  <si>
    <t>r-07</t>
  </si>
  <si>
    <t>Oblouk 22st. PE100 SDR11 D63</t>
  </si>
  <si>
    <t>r-08</t>
  </si>
  <si>
    <t>Oblouk 60st. PE100 SDR11 D63</t>
  </si>
  <si>
    <t>r-09</t>
  </si>
  <si>
    <t>r-10</t>
  </si>
  <si>
    <t>Koleno 45st. PE100 SDR11 D63</t>
  </si>
  <si>
    <t>r-11</t>
  </si>
  <si>
    <t>r-12</t>
  </si>
  <si>
    <t>Tvarovka navrtávací T-kus PE 100 SDR11 D63/32</t>
  </si>
  <si>
    <t>r-13</t>
  </si>
  <si>
    <t>Tvarovka T-kus PE100 SDR11 D63</t>
  </si>
  <si>
    <t>r-14</t>
  </si>
  <si>
    <t>Tvarovka redukce PE100 SDR11 D63/32</t>
  </si>
  <si>
    <t>r-15</t>
  </si>
  <si>
    <t>r-16</t>
  </si>
  <si>
    <t>Kulový kohout PE D63, určený pro zemní plyn - zemní provedení, přetlak 0,4Mpa, přivařovací</t>
  </si>
  <si>
    <t>r-17</t>
  </si>
  <si>
    <t>r-18</t>
  </si>
  <si>
    <t>r-19</t>
  </si>
  <si>
    <t>r-20</t>
  </si>
  <si>
    <t>Propojení na stávající STL plynovod D32 - pomocí přímé lektro-mufny, vč. napojení na signal.vodiče</t>
  </si>
  <si>
    <t>r-21</t>
  </si>
  <si>
    <t>Propojení na stávající STL plynovod D63 - pomocí přímé lektro-mufny, vč. napojení na signal.vodiče</t>
  </si>
  <si>
    <t>r-22</t>
  </si>
  <si>
    <t>Odpojení STL plynovodu D32</t>
  </si>
  <si>
    <t>r-23</t>
  </si>
  <si>
    <t>Odpojení STL plynovodu D63</t>
  </si>
  <si>
    <t>r-24</t>
  </si>
  <si>
    <t>r-25</t>
  </si>
  <si>
    <t>Koncová uzavírací manžeta chráničky D1/D2 110/63</t>
  </si>
  <si>
    <t>r-26</t>
  </si>
  <si>
    <t>Příčky v rýze ve svahu proti vyplavování zeminy</t>
  </si>
  <si>
    <t>r-27</t>
  </si>
  <si>
    <t>Kotvení potrubí PE D63 ve svahu</t>
  </si>
  <si>
    <t>r-28</t>
  </si>
  <si>
    <t>r-29</t>
  </si>
  <si>
    <t>r-30</t>
  </si>
  <si>
    <t>r-31</t>
  </si>
  <si>
    <t>Mobilní zásobovací vůz, cca 1500m3, vč dopravy, napojení a odpoje</t>
  </si>
  <si>
    <t>Komunikace pozemní</t>
  </si>
  <si>
    <t>564851115</t>
  </si>
  <si>
    <t>Podklad ze štěrkodrtě ŠD tl 190 mm</t>
  </si>
  <si>
    <t>596211110</t>
  </si>
  <si>
    <t>Kladení zámkové dlažby komunikací pro pěší tl 60 mm skupiny A pl do 50 m2</t>
  </si>
  <si>
    <t>PSB.14010300</t>
  </si>
  <si>
    <t>HOLLAND I 200x100x60 mm</t>
  </si>
  <si>
    <t>6,46*0,2</t>
  </si>
  <si>
    <t>210+20   
Součet</t>
  </si>
  <si>
    <t>200+15</t>
  </si>
  <si>
    <t>979054451</t>
  </si>
  <si>
    <t>Očištění vybouraných zámkových dlaždic s původním spárováním z kameniva těženého</t>
  </si>
  <si>
    <t>6,46-1,292</t>
  </si>
  <si>
    <t>997221551</t>
  </si>
  <si>
    <t>Vodorovná doprava suti ze sypkých materiálů do 1 km</t>
  </si>
  <si>
    <t>6,46*0,2*1,8   
1,292*0,06*2,2   
Součet</t>
  </si>
  <si>
    <t>997221559</t>
  </si>
  <si>
    <t>Příplatek ZKD 1 km u vodorovné dopravy suti ze sypkých materiálů (celkem 30km)</t>
  </si>
  <si>
    <t>2,497*29</t>
  </si>
  <si>
    <t>997221861</t>
  </si>
  <si>
    <t>Poplatek za uložení stavebního odpadu na recyklační skládce (skládkovné) z prostého betonu pod kódem 17 01 01</t>
  </si>
  <si>
    <t>1,292*0,06*2,2</t>
  </si>
  <si>
    <t>997221873</t>
  </si>
  <si>
    <t>Poplatek za uložení stavebního odpadu na recyklační skládce (skládkovné) zeminy a kamení zatříděného do Katalogu odpadů pod kódem 17 05 04</t>
  </si>
  <si>
    <t>6,46*0,2*1,8</t>
  </si>
  <si>
    <t>r-32</t>
  </si>
  <si>
    <t>r-33</t>
  </si>
  <si>
    <t>r-34</t>
  </si>
  <si>
    <t>r-35</t>
  </si>
  <si>
    <t>r-36</t>
  </si>
  <si>
    <t>r-37</t>
  </si>
  <si>
    <t>r-38</t>
  </si>
  <si>
    <t>SO 511</t>
  </si>
  <si>
    <t>Přechod VTL plynovodu DN 300</t>
  </si>
  <si>
    <t>Hloubení nezapažených rýh šířky do 800 mm v soudržných horninách třídy těžitelnosti II skupiny 4 ručně (60% kub 100% ruč)</t>
  </si>
  <si>
    <t>32*1*1,4*0,6</t>
  </si>
  <si>
    <t>Hloubení nezapažených rýh šířky do 800 mm v soudržných horninách třídy těžitelnosti II skupiny 5 ručně (40% kub 100% ruč)</t>
  </si>
  <si>
    <t>32*1*1,4*0,4</t>
  </si>
  <si>
    <t>32*0,8*1</t>
  </si>
  <si>
    <t>32*1,4*2</t>
  </si>
  <si>
    <t>44,8</t>
  </si>
  <si>
    <t>6,4</t>
  </si>
  <si>
    <t>44,8-6,4</t>
  </si>
  <si>
    <t>32*1*0,2   
Součet   
6,4*0,5</t>
  </si>
  <si>
    <t>6,4*0,5</t>
  </si>
  <si>
    <t>32*1,2</t>
  </si>
  <si>
    <t>6,4*2</t>
  </si>
  <si>
    <t>Montáž, dodávka, vč dopravy dvoudílné chráničky DN500, tlustostěnné ke svařování délky 30m, vč. dopravy, manipulace, koncového těsnění, distančních objímek a ko</t>
  </si>
  <si>
    <t>Koordinační činnost při montáži chráničky na VTL plynovodním potrubí</t>
  </si>
  <si>
    <t>SO 701</t>
  </si>
  <si>
    <t>Protihlukové stěny</t>
  </si>
  <si>
    <t>SO 701.1</t>
  </si>
  <si>
    <t>Protihluková stěna km 1,407 - 1,531</t>
  </si>
  <si>
    <t>viz pol.č. 137738: 6,87 * 1,9 =13,053 [A] 
viz pol.č. 122738: 0,64 * 1,9 =1,216 [B] 
Celkem: A+B=14,269 [C]</t>
  </si>
  <si>
    <t>122738</t>
  </si>
  <si>
    <t>ODKOPÁVKY A PROKOPÁVKY OBECNÉ TŘ. I, ODVOZ DO 20KM</t>
  </si>
  <si>
    <t>odkop pro soklové panely, vč odvozu na skládku travalou</t>
  </si>
  <si>
    <t>(20+12) * 0,2 * 0,1 =0,640 [A]</t>
  </si>
  <si>
    <t>137738</t>
  </si>
  <si>
    <t>VYKOP ŠACHT PILÍŘŮ, PILOT, STUDNÍ TŘ. I S ODVOZEM DO 20KM</t>
  </si>
  <si>
    <t>vrtané piloty pro základy sloupků DN 500 mm, vč. odvozu na skládku trvalou</t>
  </si>
  <si>
    <t>viz výkres č. 3, 4 
 (3,14 * 0,27 * 0,27) * 2,5 * (7+5) =6,867 [A]</t>
  </si>
  <si>
    <t>kompletní provedení výkopu, vodorovná a svislá doprava, přemístění, přeložení, manipulace s výkopkem</t>
  </si>
  <si>
    <t>na skládku trvalou</t>
  </si>
  <si>
    <t>viz pol.č. 122738: 0,64 =0,640 [A]  
viz pol.č. 137738: 6,87 =6,870 [B] 
Celkem: A+B=7,510 [C]</t>
  </si>
  <si>
    <t>272315</t>
  </si>
  <si>
    <t>ZÁKLADY Z PROSTÉHO BETONU DO C30/37 (B37)</t>
  </si>
  <si>
    <t>C 30/37 XF4 - zálivka sloupků</t>
  </si>
  <si>
    <t>viz výkres č. 3, 4 
 (3,14 * 0,25 * 0,25 ) * 0,70 * (7+5) =1,649 [A]</t>
  </si>
  <si>
    <t>27231A</t>
  </si>
  <si>
    <t>ZÁKLADY Z PROSTÉHO BETONU DO C20/25</t>
  </si>
  <si>
    <t>C 20/25 - XC2</t>
  </si>
  <si>
    <t>viz výkres č. 3, 4. 
 (3,14 * 0,25 * 0,25) * 1,8 * (7+5) =4,239 [A]</t>
  </si>
  <si>
    <t>33794</t>
  </si>
  <si>
    <t>SLOUPKY PROTIHLUK STĚN Z KOVU</t>
  </si>
  <si>
    <t>HEA 16 vč. montáže</t>
  </si>
  <si>
    <t>viz výkres č. 3, 4 
(7+5) * 2,8 * 43 * 0,001 =1,445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</si>
  <si>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                            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</si>
  <si>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HEA 160 vč. patky a montáže</t>
  </si>
  <si>
    <t>sloupky na opěrné zdi 
44 * 2,1 * 43 * 0,001 =3,973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</si>
  <si>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zeminou,- veškeré druhy protikorozní ochrany a nátěry konstrukcí,  
- zvláštní spojovací prostředky, rozebíratelnost konstrukce,  
- ochranná opatření před účinky bludných proudů  
- ochranu před přepětím.</t>
  </si>
  <si>
    <t>342125</t>
  </si>
  <si>
    <t>STĚNY A PŘÍČKY VÝPLŇ A ODDĚL Z DÍLCŮ ŽELBET DO C30/37 (B37)</t>
  </si>
  <si>
    <t>soklový panel výšky 0,5 m, C 30/37 XF4</t>
  </si>
  <si>
    <t>viz výkres č. 3, 4 
((10 * 4) + (43 * 2)) * 0,5 * 0,1 =6,300 [A]</t>
  </si>
  <si>
    <t>34718</t>
  </si>
  <si>
    <t>STĚNY PROTIHLUKOVÉ Z DÍLCŮ ZE DŘEVA</t>
  </si>
  <si>
    <t>oboustraně pohltivé</t>
  </si>
  <si>
    <t>viz výkres č. 3, 4 
((10 * 4) + (43 * 2)) * 1,5 =189,000 [A]</t>
  </si>
  <si>
    <t>- dodání dílce požadovaného tvaru a vlastností, jeho skladování, doprava a osazení do definitivní polohy, včetně komplexní technologie výroby a montáže dílců, ošetření a ochrana dílců,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dílci (úprava pohledových ploch, příp. rubových ploch, osazení měřících zařízení, zkoušení a měření dílců a pod.).  
- dílenská dokumentace, včetně technologického předpisu spojování,  
- dodání dřeva v požadované kvalitě a výroba konstrukce (vč. pomůcek,  přípravků a prostředků pro výrobu) bez ohledu na náročnost a její objem, dílenská montáž, montážní dokumentace,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 požadovaných  otvorů, ochranných a bezpečnostních opatření a základů pro tyto konstrukce a lešení,  
- jakákoliv doprava a manipulace dílců a montážních sestav, včetně dopravy konstrukce z výrobny na stavbu,  
- montáž konstrukce na stavbě, včetně montážních prostředků a pomůcek a zednických výpomocí,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 kotevních  otvorů (případně podlití patních desek) maltou, betonem nebo jinou speciální hmotou, vyplnění jam zeminou,  
- ošetření kotevní oblasti proti vzniku trhlin, vlivu povětrnosti a pod.,  
- osazení značek, včetně jejich zaměření.  
Dokumentace pro zadání stavby může dále předepsat, že cena položky ještě obsahuje např.:  
- veškeré úpravy dřeva pro zlepšení jeho užitných vlastností (impregnace, zpevňování a pod.),  
- veškeré druhy povrchových úprav,  
- zvláštní spojové prostředky, rozebíratelnost konstrukce,  
- osazení měřících zařízení a úprav pro ně.</t>
  </si>
  <si>
    <t>86357</t>
  </si>
  <si>
    <t>POTRUBÍ Z TRUB OCELOVÝCH DN DO 500MM</t>
  </si>
  <si>
    <t>510/5 vč. PKO ochrany, základy pro sloupky</t>
  </si>
  <si>
    <t>viz výkres č. 3, 4 
(7 + 5) * 1,80 =21,600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</si>
  <si>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 
nezahrnuje tlakovou zkoušku ani proplacha dezinfekci</t>
  </si>
  <si>
    <t>SO 701.2</t>
  </si>
  <si>
    <t>Protihluková stěna km 3,008 - 3,090</t>
  </si>
  <si>
    <t>viz pol.č. 137738: 16,02  * 1,9 =30,438 [A] 
viz pol.č. 122738: 2,16 * 1,9 =4,104 [B] 
Celkem: A+B=34,542 [C]</t>
  </si>
  <si>
    <t>odkop pro soklové panely</t>
  </si>
  <si>
    <t>(60 * 0,2 * 0,15) + (36 * 0,2 * 0,05) =2,160 [A]</t>
  </si>
  <si>
    <t>vrtané piloty DN 500 pro základy sloupků</t>
  </si>
  <si>
    <t>viz výkres č. 3, 4 
 (3,14 * 0,27 * 0,27) * 2,5 * 28 =16,023 [A]</t>
  </si>
  <si>
    <t>viz pol.č. 122738: 2,16 =2,160 [A] 
viz pol.č. 137738: 16,02 =16,020 [B] 
Celkem: A+B=18,180 [C]</t>
  </si>
  <si>
    <t>prostor 1,5 m za protihlukovými stěnami</t>
  </si>
  <si>
    <t>60 * 1,5 =90,000 [A]</t>
  </si>
  <si>
    <t>viz pol. č. 18214: 90 =90,000 [A]</t>
  </si>
  <si>
    <t>viz pol.č. 18214: 90 =90,000 [A]</t>
  </si>
  <si>
    <t>Zahrnuje pokosení se shrabáním, naložení shrabků na dopravní prostředek, s odvozem a se složením, to vše bez ohledu na sklon terénu</t>
  </si>
  <si>
    <t>viz výkres č. 3, 4 
(3,14 * 0,25 * 0,25 ) * 0,70 * 28 =3,847 [A]</t>
  </si>
  <si>
    <t>viz výkres č. 3, 4 
 (3,14 * 0,25 * 0,25) * 1,8 * 28 =9,891 [A]</t>
  </si>
  <si>
    <t>HEA 160 vč. montáže</t>
  </si>
  <si>
    <t>viz výkres č. 3, 4 
10 * 3,8 * 43 * 0,001 =1,634 [A] 
8 * 4,4 * 4,3 * 0,001 =0,151 [B] 
10 * 3,9 * 43 * 0,001 =1,677 [C] 
Celkem: A+B+C=3,462 [D]</t>
  </si>
  <si>
    <t>viz výkres č. 3, 4 
((22 * 4) + (4 * 2)) * 0,5 * 0,1 =4,800 [A]</t>
  </si>
  <si>
    <t>jednostraně pohltivá</t>
  </si>
  <si>
    <t>viz výkres č. 3, 4 
((15 * 4) + (4 * 2)) * 2,5 =170,000 [A] 
(7 * 4) * 3 =84,000 [B] 
Celkem: A+B=254,000 [C]</t>
  </si>
  <si>
    <t>viz výkres č. 3, 4.1-2, 5 
28 * 1,8 =50,400 [A]</t>
  </si>
  <si>
    <t>SO 702</t>
  </si>
  <si>
    <t>Oplocení</t>
  </si>
  <si>
    <t>viz pol. č. 96615: 2,580  * 2,4 =6,192 [A]</t>
  </si>
  <si>
    <t>SO 702.11 podezdívka: 
28 * (0,8+1,40) * 0,6 =36,960 [A] 
SO 702.12 podezdívka: 
(3,10 * 0,6 * 1,3) + ((9,5 * (0,9+1,3)/2 * 0,6) =8,688 [B] 
Celkem: A+B=45,648 [C]</t>
  </si>
  <si>
    <t>viz pol.č. 13273: 45,6 =45,600 [A]</t>
  </si>
  <si>
    <t>318314</t>
  </si>
  <si>
    <t>ZDI ODDĚLOVACÍ A OHRADNÍ Z PROST BET DO C25/30 (B30)</t>
  </si>
  <si>
    <t>plotové podezdívky</t>
  </si>
  <si>
    <t>SO 702.3: (21 + 18 + 24) * 0,3 * 0,3 =5,670 [A]</t>
  </si>
  <si>
    <t>318325</t>
  </si>
  <si>
    <t>ZDI ODDĚLOVACÍ A OHRADNÍ ZE ŽELEZOBET DO C30/37</t>
  </si>
  <si>
    <t>SO 702.11: 
28 * 0,6 * 0,6 =10,080 [A] 
4 * 0,3 * 0,8 =0,960 [B] 
12 * 0,3 * 0,9 =3,240 [C] 
4 * 0,3 * 0,6 =0,720 [D] 
4 * 0,3 * 0,5 =0,600 [E] 
4 * 0,3 * 0,4 =0,480 [F] 
SO 702.12: 
12,60 * 0,6 * 0,6 =4,536 [G] 
3,10 * 0,3 * 0,7 =0,651 [H] 
9,5 * 0,3 * (0,7+0,3)/2 =1,425 [I] 
Celkem: A+B+C+D+E+F+G+H+I=22,692 [J]</t>
  </si>
  <si>
    <t>318365</t>
  </si>
  <si>
    <t>VÝZTUŽ ZDÍ ODDĚL A OHRAD Z OCELI 10505, B500B</t>
  </si>
  <si>
    <t>plotová podezdívka</t>
  </si>
  <si>
    <t>SO 702.11: 2,12 * 15 * 0,89 * 0,001 =0,028 [A] 
2,32 * 45 * 0,89 * 0,001 =0,093 [B] 
1,72 * 15 * 0,89 * 0,001 =0,023 [C] 
1,52 * 15 * 0,89 * 0,001 =0,020 [D] 
1,32 * 15 * 0,89 * 0,001 =0,018 [E] 
24 * 6 * 0,89 * 0,001 =0,128 [F] 
4 * 4 * 0,89 * 0,001 =0,014 [G] 
SO 702.12: 
1,9 * 15 * 0,89 * 0,001 =0,025 [H] 
1,7 * 12 * 0,89 * 0,001 =0,018 [I] 
1,4 * 17 * 0,89 * 0,001 =0,021 [J] 
1,1 * 17 * 0,89 * 0,001 =0,017 [K] 
(3,10+2,5+3,5) * 6 * 0,89 * 0,001 =0,049 [L] 
3,5 * 4 * 0,89 * 0,001 =0,012 [M] 
Celkem: A+B+C+D+E+F+G+H+I+J+K+L+M=0,466 [N]</t>
  </si>
  <si>
    <t>33817C</t>
  </si>
  <si>
    <t>SLOUPKY PLOTOVÉ Z DÍLCŮ KOVOVÝCH DO BETONOVÝCH PATEK</t>
  </si>
  <si>
    <t>ocelové sloupky s plastovou úpravou dl. 2,5 m, vč. zemních prací, odvozu a uložení na skládku dočasnou, zabetonování bet. C 20/25 XC2</t>
  </si>
  <si>
    <t>SO 702,1: 8  =8,000 [A] 
SO 702.2: 31 =31,000 [B] 
SO 702.3: 20 =20,000 [L] 
SO 702.4: 47 =47,000 [C] 
SO 702.5: 39 =39,000 [D] 
SO 702.6: 22 =22,000 [E] 
SO 702.7: 21 =21,000 [F] 
SO 702.8: 15 =15,000 [G] 
SO 702.9: 19 =19,000 [H] 
SO 702.10: 20 =20,000 [I] 
SO 702.11: 15 =15,000 [J] 
SO 702.12: 5 =5,000 [K] 
SO 702.13: 65 =65,000 [M] 
Celkem: A+B+L+C+D+E+F+G+H+I+J+K+M=327,000 [N]</t>
  </si>
  <si>
    <t>- dodání a osazení předepsaného sloupku včetně PKO  
- případnou betonovou patku z předepsané třídy betonu  
- nutné zemní práce</t>
  </si>
  <si>
    <t>33817D</t>
  </si>
  <si>
    <t>VZPĚRY PLOTOVÉ Z DÍLCŮ KOVOVÝCH DO BETONOVÝCH PATEK</t>
  </si>
  <si>
    <t>s plastovou úpravou, vč. zamních prací a zabetonování betonem C 20/25 XC2  
každý osmý sloupek a rohový</t>
  </si>
  <si>
    <t>SO 702.1: 3 * 2=6,000 [A] 
SO 702.2: 4 * 2=8,000 [B] 
SO 702.3: 3 * 2 =6,000 [L] 
SO 702.4: 6 * 2=12,000 [C] 
SO 702.5: 5 * 2=10,000 [D] 
SO 702.6: 3 * 2 =6,000 [E] 
SO 702.7: 3 * 2 =6,000 [F] 
SO 702.8: 2 *2 =4,000 [G] 
SO 702.9: 3 * 2 =6,000 [H] 
SO 702.10: 3 * 2 =6,000 [I] 
SO 702.12: 2 * 2 =4,000 [J] 
Celkem: A+B+L+C+D+E+F+G+H+I+J=74,000 [M]</t>
  </si>
  <si>
    <t>- dodání a osazení předepsané vzpěry včetně PKO  
- případnou betonovou patku z předepsané třídy betonu  
- nutné zemní práce</t>
  </si>
  <si>
    <t>výška 1,8</t>
  </si>
  <si>
    <t>SO 702.1: 19,0 * 1,8 =34,200 [A] 
SO 702.2: 78,0 * 1,8 =140,400 [B] 
SO 702.3: 21,5 + 27 =48,500 [J] 
SO 702.4: 132,0 * 1,8 =237,600 [C] 
SO 702.5: 128,0 * 1,8 =230,400 [D] 
SO 702.6: 50,0 * 1,8 =90,000 [E] 
SO 702.7: 45,0 * 1,8 =81,000 [F] 
SO 702.8: 45,0 * 1,8 =81,000 [G] 
SO 702.9: 47,0 * 1,8 =84,600 [H] 
SO 702.10: 52,0 * 1,8 =93,600 [I] 
Celkem: A+B+J+C+D+E+F+G+H+I=1 121,300 [K]</t>
  </si>
  <si>
    <t>- položka zahrnuje vedle vlastního pletiva i rámy, rošty, lišty, kování, podpěrné, závěsné, upevňovací prvky, spojovací a těsnící materiál, pomocný materiál, kompletní povrchovou úpravu.  
- nejsou zahrnuty sloupky, jejich základové konstrukce a zemní práce, které se vykazují v samostatných položkách 338**, 272**, 26A**, 13***, není zahrnuta podezdívka (272**)  
- součástí položky je  případně i ostnatý drát, uvažovaná plocha se pak vypočítává po horní hranu drátu.</t>
  </si>
  <si>
    <t>76793</t>
  </si>
  <si>
    <t>OPLOCENÍ Z RÁMEČKOVÉHO PLETIVA</t>
  </si>
  <si>
    <t>výška 1,6 m</t>
  </si>
  <si>
    <t>SO 702.11: (28+24) * 1,6 =83,200 [A]</t>
  </si>
  <si>
    <t>76796</t>
  </si>
  <si>
    <t>VRATA A VRÁTKA</t>
  </si>
  <si>
    <t>SO 702.1,2,6,7,10 - vrata + vrátka</t>
  </si>
  <si>
    <t>SO 702.1: 6,0 * 1,8 =10,800 [A] 
SO 702.2: 7,0 * 1,8 =12,600 [B] 
SO 702.6: (8,0 + 4,0 + 5,0) * 1,8 =30,600 [C] 
SO 702.7: 6,0 * 1,8 =10,800 [D] 
SO 702.10: (5,0 + 1,0) =6,000 [E] 
Celkem: A+B+C+D+E=70,800 [F]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</si>
  <si>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  
- je zahrnuto drobné zasklení nebo jiná předepsaná výplň.  
- součástí položky je  případně i ostnatý drát, uvažovaná plocha se pak vypočítává po horní hranu drátu.</t>
  </si>
  <si>
    <t>vrata posuvná s el. pohonem.</t>
  </si>
  <si>
    <t>SO 702.8: 10 * 1,8 =18,000 [A] 
SO 702.13: 5 * 1,8 =9,000 [B] 
Celkem: A+B=27,000 [C]</t>
  </si>
  <si>
    <t>posun posuvných vrat u p.č.685/17 (SO 702.3), demontáž + montáž</t>
  </si>
  <si>
    <t>mobilní plotová pole se sloupky, patky, spojky, vč. nájemného</t>
  </si>
  <si>
    <t>provizorní oplocení: 
SO 702.1: 23,0 =23,000 [A] 
SO 702.2: 91,0 =91,000 [B] 
SO 702.3: 56,0 =56,000 [C] 
SO 702.5: 112,0 =112,000 [D] 
SO 702.6: 100,0 =100,000 [E] 
SO 702.7: 50,0 =50,000 [F] 
SO 702.8: 47,0 =47,000 [G] 
SO 702.9: 49,0 =49,000 [H] 
SO 702.10: 52,0 =52,000 [I] 
SO 702.11: 47,0 =47,000 [J] 
SO 702.12 42,0 =42,000 [K] 
pozemek p.č.508/3: 50,0 =50,000 [L] 
SO 201 - opěra č4: 204,0 =204,000 [M] 
Celkem: A+B+C+D+E+F+G+H+I+J+K+L+M=923,000 [N]</t>
  </si>
  <si>
    <t>viz pol.č. 916811: 923,00 =923,000 [A]</t>
  </si>
  <si>
    <t>vč.odvozu na skládku trvalou</t>
  </si>
  <si>
    <t>podezdívka SO 702.3: 21,5 * (0,2 * 0,6) =2,580 [A]</t>
  </si>
  <si>
    <t>966842</t>
  </si>
  <si>
    <t>ODSTRANĚNÍ OPLOCENÍ Z DRÁT PLETIVA</t>
  </si>
  <si>
    <t>pletivo + sloupky, vrata, odkup zhotovitele za cenu šrotu</t>
  </si>
  <si>
    <t>odměřeno z geodet. zaměření 
KÚ Běloves: 
viz SO 702.1: 19 + 6=25,000 [A] 
      SO 702.2: 87 + 7 =94,000 [B] 
      SO 702.3: 21,5 + 27 =48,500 [L] 
KÚ Malé Poříčí: 
     oplocení km cca 0,427 - 0,720: 5+480+77=562,000 [C] 
     oplocení km cca 1,440 - 1,510: 88 =88,000 [D] 
KÚ V. Poříčí: 
     oplocení km cca 3,080 - 3,110: 122 =122,000 [E] 
viz SO 702.7: 125 =125,000 [F] 
     SO 702.8: 47 =47,000 [G] 
     SO 702.9: 63 =63,000 [H] 
     SO 702.10: 52 =52,000 [I] 
     SO 702.11: 58 =58,000 [J] 
Celkem: A+B+L+C+D+E+F+G+H+I+J=1 284,500 [M]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</si>
  <si>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 ,  
- položka zahrnuje i odstranění sloupků z jiného materiálu, odstranění vrat a vrátek.</t>
  </si>
  <si>
    <t>parcela 508/3, demontáž oplocení + vrata, uložení na parcele majitele, následná montáž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</si>
  <si>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</si>
  <si>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800</t>
  </si>
  <si>
    <t>Vegetační úpravy</t>
  </si>
  <si>
    <t>Trvalky</t>
  </si>
  <si>
    <t>Aster dumosus Mittelmeer</t>
  </si>
  <si>
    <t>Sedum telephium</t>
  </si>
  <si>
    <t>Popínavé rostliny</t>
  </si>
  <si>
    <t>Parthenocissus tricuspidata</t>
  </si>
  <si>
    <t>Ztratné</t>
  </si>
  <si>
    <t>Doprava</t>
  </si>
  <si>
    <t>Doprava rostlin a materiálů</t>
  </si>
  <si>
    <t>suma</t>
  </si>
  <si>
    <t>Doprava osob</t>
  </si>
  <si>
    <t>PŔÍPRAVA STANOVIŠTĚ</t>
  </si>
  <si>
    <t>Rozměření výsadeb</t>
  </si>
  <si>
    <t>VÝSADBA STROMU</t>
  </si>
  <si>
    <t>Pletivo pozinkované, vhodné k individuální ochraně dřevin, výška 1,8m, 2,5bm/ks</t>
  </si>
  <si>
    <t>bm</t>
  </si>
  <si>
    <t>Nátěr proti okusu, 0,006kg/sazenice</t>
  </si>
  <si>
    <t>Borka do stromových mís (vrstva 8 cm - jemná), 1 ks /0,08m3</t>
  </si>
  <si>
    <t>Voda zálivková - zálivka stromů 100 l/ks, opakování 2x</t>
  </si>
  <si>
    <t>L</t>
  </si>
  <si>
    <t>Voda zálivková - zálivka stromů 50 l/ks, opakování 4x</t>
  </si>
  <si>
    <t>183101221</t>
  </si>
  <si>
    <t>Hloubení Jamky pro výsadbu s výměnou 50 % půdy zeminy tř 1 až 4 objem do 1 m3 v rovině a svahu do 1:5</t>
  </si>
  <si>
    <t>183102221</t>
  </si>
  <si>
    <t>Hloubení Jamky pro výsadbu s výměnou 50 % půdy zeminy tř 1 až 4 objem do 1 m3 ve svahu do 1:</t>
  </si>
  <si>
    <t>184102115</t>
  </si>
  <si>
    <t>Výsadba dřeviny s balem D do 0,6 m do jamky se zalitím v rovině a svahu do 1:5</t>
  </si>
  <si>
    <t>184102125</t>
  </si>
  <si>
    <t>Výsadba dřeviny s balem D do 0,6 m do jamky se zalitím ve svahu do 1:2</t>
  </si>
  <si>
    <t>184215133</t>
  </si>
  <si>
    <t>Ukotvení kmene dřevin třemi kůly D do 0,1 m délky do 3 m</t>
  </si>
  <si>
    <t>184501141</t>
  </si>
  <si>
    <t>Zhotovení obalu z rákosové nebo kokosové rohože v rovině a svahu do 1:5</t>
  </si>
  <si>
    <t>184501142</t>
  </si>
  <si>
    <t>Zhotovení obalu z rákosové nebo kokosové rohože ve svahu do 1:2</t>
  </si>
  <si>
    <t>184813121</t>
  </si>
  <si>
    <t>Ochrana dřevin před okusem mechanicky pletivem v rovině a svahu do 1:5</t>
  </si>
  <si>
    <t>184813125</t>
  </si>
  <si>
    <t>Příplatek k ochraně dřevin před okusem mechanicky pletivem ve svahu do 1:2</t>
  </si>
  <si>
    <t>184813134</t>
  </si>
  <si>
    <t>Ochrana listnatých dřevin přes 70 cm před okusem chemickým nátěrem v rovině a svahu do 1:5</t>
  </si>
  <si>
    <t>100ks</t>
  </si>
  <si>
    <t>184813138</t>
  </si>
  <si>
    <t>Příplatek k ochraně dřevin před okusem za chemickou ochranu ve svahu do 1:2</t>
  </si>
  <si>
    <t>184911111</t>
  </si>
  <si>
    <t>Znovuuvázání dřeviny ke kůlům, 5%</t>
  </si>
  <si>
    <t>184911421</t>
  </si>
  <si>
    <t>Mulčování rostlin kůrou tl. do 0,1 m v rovině a svahu do 1:5</t>
  </si>
  <si>
    <t>184911422</t>
  </si>
  <si>
    <t>Mulčování rostlin kůrou tl. do 0,1 m ve svahu do 1:2</t>
  </si>
  <si>
    <t>185802114</t>
  </si>
  <si>
    <t>Hnojení půdy umělým hnojivem k jednotlivým rostlinám v rovině a svahu do 1:5 - HNOJIVO</t>
  </si>
  <si>
    <t>Hnojení půdy umělým hnojivem k jednotlivým rostlinám v rovině a svahu do 1:5 - PŘÍPRAVEK ZADRŽUJÍCÍ VODU V PŮDĚ</t>
  </si>
  <si>
    <t>185802124</t>
  </si>
  <si>
    <t>Hnojení půdy umělým hnojivem k jednotlivým rostlinám ve svahu do 1:2 - HNOJIVO</t>
  </si>
  <si>
    <t>Hnojení půdy umělým hnojivem k jednotlivým rostlinám ve svahu do 1:2 - PŘÍPRAVEK ZADRŽUJÍCÍ VODU V PŮDĚ</t>
  </si>
  <si>
    <t>185804213</t>
  </si>
  <si>
    <t>Vypletí záhonu dřevin soliterních s naložením a odvozem odpadu do 20 km v rovině a svahu do 1:5</t>
  </si>
  <si>
    <t>185804233</t>
  </si>
  <si>
    <t>Vypletí záhonu dřevin soliterních s naložením a odvozem odpadu do 20 km ve svahu do 1:2</t>
  </si>
  <si>
    <t>185804312</t>
  </si>
  <si>
    <t>Zalití rostlin vodou přes 20m2, 50l/ks, opakování 4x</t>
  </si>
  <si>
    <t>Zalití rostlin vodou přes 20m2, 100l/ks, opakování 2x</t>
  </si>
  <si>
    <t>185851121</t>
  </si>
  <si>
    <t>Dovoz vody pro zálivku rostlin na vzdálenost do 1000 m</t>
  </si>
  <si>
    <t>Zahradnický substrát pod stromy, 0,16m3/ks</t>
  </si>
  <si>
    <t>Ekologický přípravek zadržující vodu v půdě, pod stromy, 0,3kg/ks</t>
  </si>
  <si>
    <t>Tabletové hnojivo ke dřevinám - Silvamix, 40g/ks</t>
  </si>
  <si>
    <t>Kůly dřevěné, kotvení listnáčů, 3 ks/ks, soustružené kůly s fazetou, průřez kruh, tl. 8cm, délka 2,5m</t>
  </si>
  <si>
    <t>Dřevěné příčky půlené - délka 60 cm, 3ks /listnáč</t>
  </si>
  <si>
    <t>Úvazek 1,8 m á 1 strom, na průřezu plochý</t>
  </si>
  <si>
    <t>Rákosová rohož výšky 1,8m, obal kmene listnatých stromů</t>
  </si>
  <si>
    <t>Kontrola ukotvení dřeviny a obalu kmene</t>
  </si>
  <si>
    <t>VÝSADBA KEŘOVÝCH SKUPIN</t>
  </si>
  <si>
    <t>Zahradnický substrát pod jehličnaté keře, 5l/ks</t>
  </si>
  <si>
    <t>Hnojivo ke keřovým výsadbám - NPK, 50g NPK/m2</t>
  </si>
  <si>
    <t>Borka do keřových záhonů (vrstva 8 cm - jemná)</t>
  </si>
  <si>
    <t>Voda zálivková - zálivka keřových porostů, 40l/m2, opakování 2x</t>
  </si>
  <si>
    <t>183111112</t>
  </si>
  <si>
    <t>Hloubení jamek bez výměny půdy zeminy tř 1 až 4 objem do 0,005 m3 v rovině a svahu do 1:5</t>
  </si>
  <si>
    <t>183111212</t>
  </si>
  <si>
    <t>Hloubení Jamky pro výsadbu s výměnou 50 % půdy zeminy tř 1 až 4 objem do 0,005 m3 v rovině a svahu do 1:5</t>
  </si>
  <si>
    <t>183112129</t>
  </si>
  <si>
    <t>Hloubení jamek bez výměny půdy zeminy tř 1 až 4 objem do 0,005 m3 ve svahu do 1:2</t>
  </si>
  <si>
    <t>184102111</t>
  </si>
  <si>
    <t>Výsadba dřeviny s balem D do 0,2 m do jamky se zalitím v rovině a svahu do 1:5</t>
  </si>
  <si>
    <t>184102121</t>
  </si>
  <si>
    <t>Výsadba dřeviny s balem D do 0,2 m do jamky se zalitím ve svahu do 1:2</t>
  </si>
  <si>
    <t>185802113</t>
  </si>
  <si>
    <t>Hnojení půdy umělým hnojivem na široko v rovině a svahu do 1:5</t>
  </si>
  <si>
    <t>185802123</t>
  </si>
  <si>
    <t>Hnojení půdy umělým hnojivem na široko ve svahu do 1:2</t>
  </si>
  <si>
    <t>185804214</t>
  </si>
  <si>
    <t>Vypletí záhonu dřevin ve skupinách s naložením a odvozem odpadu do 20 km v rovině a svahu do 1:5</t>
  </si>
  <si>
    <t>185804234</t>
  </si>
  <si>
    <t>Vypletí záhonu dřevin ve skupinách s naložením a odvozem odpadu do 20 km ve svahu do 1:2</t>
  </si>
  <si>
    <t>Zalití rostlin vodou přes 20m2, 20l/m2, opakování 4x</t>
  </si>
  <si>
    <t>Zalití rostlin vodou přes 20m2, 40l/m2, opakování 2x</t>
  </si>
  <si>
    <t>Voda zálivková - zálivka keřových porostů, 20l/m2, opakování 4x</t>
  </si>
  <si>
    <t>VÝSADBA TRVALEK</t>
  </si>
  <si>
    <t>183111211</t>
  </si>
  <si>
    <t>Hloubení Jamky pro výsadbu s výměnou 50 % půdy zeminy tř 1 až 4 objem do 0,002 m3 v rovině a svahu do 1:5</t>
  </si>
  <si>
    <t>183211322</t>
  </si>
  <si>
    <t>Výsadba květin hrnkových D květináče do 120 mm</t>
  </si>
  <si>
    <t>185804211</t>
  </si>
  <si>
    <t>Vypletí záhonu květin s naložením a odvozem odpadu do 20 km v rovině a svahu do 1:5, opakování 2x</t>
  </si>
  <si>
    <t>Zahradnický substrát pod trvalky, 1l/ks</t>
  </si>
  <si>
    <t>Hnojivo k trvalkových výsadbách - NPK, 50g NPK/m2</t>
  </si>
  <si>
    <t>Borka do trvalkových záhonů (vrstva 8 cm - jemná)</t>
  </si>
  <si>
    <t>Voda zálivková - zálivka trvalkových porostů, 40l/m2, opakování 2x</t>
  </si>
  <si>
    <t>Voda zálivková - zálivka trvalkových porostů, 20l/m2, opakování 4x</t>
  </si>
  <si>
    <t>Listnaté stromy</t>
  </si>
  <si>
    <t>Acer pseudoplatanus</t>
  </si>
  <si>
    <t>Tilia cordata</t>
  </si>
  <si>
    <t>Tilia platyphyllos</t>
  </si>
  <si>
    <t>Acer platanoides</t>
  </si>
  <si>
    <t>Alnus glutinosa</t>
  </si>
  <si>
    <t>Betula pendula</t>
  </si>
  <si>
    <t>Fraxinus excelsior</t>
  </si>
  <si>
    <t>Malus Royalty</t>
  </si>
  <si>
    <t>Prunus avium</t>
  </si>
  <si>
    <t>Prunus padus</t>
  </si>
  <si>
    <t>Quercus robur</t>
  </si>
  <si>
    <t>Jehličnaté keře</t>
  </si>
  <si>
    <t>Microbiota decussata</t>
  </si>
  <si>
    <t>Listnaté keře</t>
  </si>
  <si>
    <t>Corylus avellana</t>
  </si>
  <si>
    <t>Crataegus laevigata</t>
  </si>
  <si>
    <t>Deutzia gracilis</t>
  </si>
  <si>
    <t>Euonymus europaeus</t>
  </si>
  <si>
    <t>Ligustrum vulgare</t>
  </si>
  <si>
    <t>Lonicera xylosteum</t>
  </si>
  <si>
    <t>Prunus spinosa</t>
  </si>
  <si>
    <t>Rosa canina</t>
  </si>
  <si>
    <t>Sambucus nigra</t>
  </si>
  <si>
    <t>Spiraea bumalda Anthony Waterer</t>
  </si>
  <si>
    <t>Swida sanguinea</t>
  </si>
  <si>
    <t>Viburnum lantana</t>
  </si>
  <si>
    <t>Viburnum opulus</t>
  </si>
  <si>
    <t>Weigela Purpurea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</si>
</sst>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4" fillId="2" borderId="0" xfId="6" applyFont="1" applyFill="1"/>
    <xf numFmtId="0" fontId="4" fillId="2" borderId="0" xfId="6" applyFont="1" applyFill="1" applyAlignment="1">
      <alignment horizontal="left"/>
    </xf>
    <xf numFmtId="0" fontId="4" fillId="2" borderId="2" xfId="6" applyFont="1" applyFill="1" applyBorder="1"/>
    <xf numFmtId="0" fontId="4" fillId="2" borderId="2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2" fillId="2" borderId="5" xfId="6" applyFont="1" applyFill="1" applyBorder="1" applyAlignment="1">
      <alignment horizontal="right"/>
    </xf>
    <xf numFmtId="0" fontId="2" fillId="2" borderId="5" xfId="6" applyFont="1" applyFill="1" applyBorder="1" applyAlignment="1">
      <alignment wrapText="1"/>
    </xf>
    <xf numFmtId="4" fontId="2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2" fillId="2" borderId="2" xfId="6" applyFont="1" applyFill="1" applyBorder="1" applyAlignment="1">
      <alignment horizontal="right"/>
    </xf>
    <xf numFmtId="4" fontId="2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3" fillId="3" borderId="1" xfId="6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right"/>
    </xf>
    <xf numFmtId="0" fontId="4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9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9</v>
      </c>
      <c r="D4" s="29"/>
      <c r="E4" s="9" t="s">
        <v>10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10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0+I10+I14+I18+I22+I26+I30+I34+I38+I42+I46+I50+I54+I58+I62+I66+I70+I74+I78+I82+I86+I90+I94+I98+I102+I106</f>
        <v>0</v>
      </c>
      <c r="R9">
        <f>0+O10+O14+O18+O22+O26+O30+O34+O38+O42+O46+O50+O54+O58+O62+O66+O70+O74+O78+O82+O86+O90+O94+O98+O102+O106</f>
        <v>0</v>
      </c>
    </row>
    <row r="10" spans="1:18" x14ac:dyDescent="0.2">
      <c r="A10" s="12" t="s">
        <v>37</v>
      </c>
      <c r="B10" s="17" t="s">
        <v>18</v>
      </c>
      <c r="C10" s="17" t="s">
        <v>38</v>
      </c>
      <c r="D10" s="12" t="s">
        <v>39</v>
      </c>
      <c r="E10" s="18" t="s">
        <v>40</v>
      </c>
      <c r="F10" s="19" t="s">
        <v>41</v>
      </c>
      <c r="G10" s="20">
        <v>10000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38.25" x14ac:dyDescent="0.2">
      <c r="A11" s="22" t="s">
        <v>42</v>
      </c>
      <c r="E11" s="23" t="s">
        <v>43</v>
      </c>
    </row>
    <row r="12" spans="1:18" x14ac:dyDescent="0.2">
      <c r="A12" s="24" t="s">
        <v>44</v>
      </c>
      <c r="E12" s="25" t="s">
        <v>45</v>
      </c>
    </row>
    <row r="13" spans="1:18" x14ac:dyDescent="0.2">
      <c r="A13" t="s">
        <v>46</v>
      </c>
      <c r="E13" s="23" t="s">
        <v>47</v>
      </c>
    </row>
    <row r="14" spans="1:18" x14ac:dyDescent="0.2">
      <c r="A14" s="12" t="s">
        <v>37</v>
      </c>
      <c r="B14" s="17" t="s">
        <v>17</v>
      </c>
      <c r="C14" s="17" t="s">
        <v>48</v>
      </c>
      <c r="D14" s="12" t="s">
        <v>45</v>
      </c>
      <c r="E14" s="18" t="s">
        <v>49</v>
      </c>
      <c r="F14" s="19" t="s">
        <v>50</v>
      </c>
      <c r="G14" s="20">
        <v>1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45</v>
      </c>
    </row>
    <row r="17" spans="1:16" ht="63.75" x14ac:dyDescent="0.2">
      <c r="A17" t="s">
        <v>46</v>
      </c>
      <c r="E17" s="23" t="s">
        <v>51</v>
      </c>
    </row>
    <row r="18" spans="1:16" x14ac:dyDescent="0.2">
      <c r="A18" s="12" t="s">
        <v>37</v>
      </c>
      <c r="B18" s="17" t="s">
        <v>16</v>
      </c>
      <c r="C18" s="17" t="s">
        <v>52</v>
      </c>
      <c r="D18" s="12" t="s">
        <v>53</v>
      </c>
      <c r="E18" s="18" t="s">
        <v>54</v>
      </c>
      <c r="F18" s="19" t="s">
        <v>50</v>
      </c>
      <c r="G18" s="20">
        <v>1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ht="51" x14ac:dyDescent="0.2">
      <c r="A19" s="22" t="s">
        <v>42</v>
      </c>
      <c r="E19" s="23" t="s">
        <v>55</v>
      </c>
    </row>
    <row r="20" spans="1:16" x14ac:dyDescent="0.2">
      <c r="A20" s="24" t="s">
        <v>44</v>
      </c>
      <c r="E20" s="25" t="s">
        <v>45</v>
      </c>
    </row>
    <row r="21" spans="1:16" x14ac:dyDescent="0.2">
      <c r="A21" t="s">
        <v>46</v>
      </c>
      <c r="E21" s="23" t="s">
        <v>56</v>
      </c>
    </row>
    <row r="22" spans="1:16" x14ac:dyDescent="0.2">
      <c r="A22" s="12" t="s">
        <v>37</v>
      </c>
      <c r="B22" s="17" t="s">
        <v>25</v>
      </c>
      <c r="C22" s="17" t="s">
        <v>52</v>
      </c>
      <c r="D22" s="12" t="s">
        <v>57</v>
      </c>
      <c r="E22" s="18" t="s">
        <v>54</v>
      </c>
      <c r="F22" s="19" t="s">
        <v>50</v>
      </c>
      <c r="G22" s="20">
        <v>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ht="38.25" x14ac:dyDescent="0.2">
      <c r="A23" s="22" t="s">
        <v>42</v>
      </c>
      <c r="E23" s="23" t="s">
        <v>58</v>
      </c>
    </row>
    <row r="24" spans="1:16" x14ac:dyDescent="0.2">
      <c r="A24" s="24" t="s">
        <v>44</v>
      </c>
      <c r="E24" s="25" t="s">
        <v>45</v>
      </c>
    </row>
    <row r="25" spans="1:16" x14ac:dyDescent="0.2">
      <c r="A25" t="s">
        <v>46</v>
      </c>
      <c r="E25" s="23" t="s">
        <v>56</v>
      </c>
    </row>
    <row r="26" spans="1:16" x14ac:dyDescent="0.2">
      <c r="A26" s="12" t="s">
        <v>37</v>
      </c>
      <c r="B26" s="17" t="s">
        <v>27</v>
      </c>
      <c r="C26" s="17" t="s">
        <v>59</v>
      </c>
      <c r="D26" s="12" t="s">
        <v>53</v>
      </c>
      <c r="E26" s="18" t="s">
        <v>60</v>
      </c>
      <c r="F26" s="19" t="s">
        <v>61</v>
      </c>
      <c r="G26" s="20">
        <v>1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ht="38.25" x14ac:dyDescent="0.2">
      <c r="A27" s="22" t="s">
        <v>42</v>
      </c>
      <c r="E27" s="23" t="s">
        <v>62</v>
      </c>
    </row>
    <row r="28" spans="1:16" x14ac:dyDescent="0.2">
      <c r="A28" s="24" t="s">
        <v>44</v>
      </c>
      <c r="E28" s="25" t="s">
        <v>45</v>
      </c>
    </row>
    <row r="29" spans="1:16" x14ac:dyDescent="0.2">
      <c r="A29" t="s">
        <v>46</v>
      </c>
      <c r="E29" s="23" t="s">
        <v>56</v>
      </c>
    </row>
    <row r="30" spans="1:16" x14ac:dyDescent="0.2">
      <c r="A30" s="12" t="s">
        <v>37</v>
      </c>
      <c r="B30" s="17" t="s">
        <v>29</v>
      </c>
      <c r="C30" s="17" t="s">
        <v>59</v>
      </c>
      <c r="D30" s="12" t="s">
        <v>57</v>
      </c>
      <c r="E30" s="18" t="s">
        <v>60</v>
      </c>
      <c r="F30" s="19" t="s">
        <v>50</v>
      </c>
      <c r="G30" s="20">
        <v>1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63</v>
      </c>
    </row>
    <row r="32" spans="1:16" x14ac:dyDescent="0.2">
      <c r="A32" s="24" t="s">
        <v>44</v>
      </c>
      <c r="E32" s="25" t="s">
        <v>45</v>
      </c>
    </row>
    <row r="33" spans="1:16" x14ac:dyDescent="0.2">
      <c r="A33" t="s">
        <v>46</v>
      </c>
      <c r="E33" s="23" t="s">
        <v>56</v>
      </c>
    </row>
    <row r="34" spans="1:16" x14ac:dyDescent="0.2">
      <c r="A34" s="12" t="s">
        <v>37</v>
      </c>
      <c r="B34" s="17" t="s">
        <v>64</v>
      </c>
      <c r="C34" s="17" t="s">
        <v>59</v>
      </c>
      <c r="D34" s="12" t="s">
        <v>65</v>
      </c>
      <c r="E34" s="18" t="s">
        <v>60</v>
      </c>
      <c r="F34" s="19" t="s">
        <v>50</v>
      </c>
      <c r="G34" s="20">
        <v>1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ht="25.5" x14ac:dyDescent="0.2">
      <c r="A35" s="22" t="s">
        <v>42</v>
      </c>
      <c r="E35" s="23" t="s">
        <v>66</v>
      </c>
    </row>
    <row r="36" spans="1:16" x14ac:dyDescent="0.2">
      <c r="A36" s="24" t="s">
        <v>44</v>
      </c>
      <c r="E36" s="25" t="s">
        <v>45</v>
      </c>
    </row>
    <row r="37" spans="1:16" x14ac:dyDescent="0.2">
      <c r="A37" t="s">
        <v>46</v>
      </c>
      <c r="E37" s="23" t="s">
        <v>56</v>
      </c>
    </row>
    <row r="38" spans="1:16" x14ac:dyDescent="0.2">
      <c r="A38" s="12" t="s">
        <v>37</v>
      </c>
      <c r="B38" s="17" t="s">
        <v>67</v>
      </c>
      <c r="C38" s="17" t="s">
        <v>59</v>
      </c>
      <c r="D38" s="12" t="s">
        <v>68</v>
      </c>
      <c r="E38" s="18" t="s">
        <v>60</v>
      </c>
      <c r="F38" s="19" t="s">
        <v>50</v>
      </c>
      <c r="G38" s="20">
        <v>1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ht="38.25" x14ac:dyDescent="0.2">
      <c r="A39" s="22" t="s">
        <v>42</v>
      </c>
      <c r="E39" s="23" t="s">
        <v>69</v>
      </c>
    </row>
    <row r="40" spans="1:16" x14ac:dyDescent="0.2">
      <c r="A40" s="24" t="s">
        <v>44</v>
      </c>
      <c r="E40" s="25" t="s">
        <v>45</v>
      </c>
    </row>
    <row r="41" spans="1:16" x14ac:dyDescent="0.2">
      <c r="A41" t="s">
        <v>46</v>
      </c>
      <c r="E41" s="23" t="s">
        <v>56</v>
      </c>
    </row>
    <row r="42" spans="1:16" x14ac:dyDescent="0.2">
      <c r="A42" s="12" t="s">
        <v>37</v>
      </c>
      <c r="B42" s="17" t="s">
        <v>32</v>
      </c>
      <c r="C42" s="17" t="s">
        <v>59</v>
      </c>
      <c r="D42" s="12" t="s">
        <v>70</v>
      </c>
      <c r="E42" s="18" t="s">
        <v>60</v>
      </c>
      <c r="F42" s="19" t="s">
        <v>50</v>
      </c>
      <c r="G42" s="20">
        <v>1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71</v>
      </c>
    </row>
    <row r="44" spans="1:16" x14ac:dyDescent="0.2">
      <c r="A44" s="24" t="s">
        <v>44</v>
      </c>
      <c r="E44" s="25" t="s">
        <v>45</v>
      </c>
    </row>
    <row r="45" spans="1:16" x14ac:dyDescent="0.2">
      <c r="A45" t="s">
        <v>46</v>
      </c>
      <c r="E45" s="23" t="s">
        <v>56</v>
      </c>
    </row>
    <row r="46" spans="1:16" x14ac:dyDescent="0.2">
      <c r="A46" s="12" t="s">
        <v>37</v>
      </c>
      <c r="B46" s="17" t="s">
        <v>34</v>
      </c>
      <c r="C46" s="17" t="s">
        <v>59</v>
      </c>
      <c r="D46" s="12" t="s">
        <v>72</v>
      </c>
      <c r="E46" s="18" t="s">
        <v>60</v>
      </c>
      <c r="F46" s="19" t="s">
        <v>50</v>
      </c>
      <c r="G46" s="20">
        <v>1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ht="25.5" x14ac:dyDescent="0.2">
      <c r="A47" s="22" t="s">
        <v>42</v>
      </c>
      <c r="E47" s="23" t="s">
        <v>73</v>
      </c>
    </row>
    <row r="48" spans="1:16" x14ac:dyDescent="0.2">
      <c r="A48" s="24" t="s">
        <v>44</v>
      </c>
      <c r="E48" s="25" t="s">
        <v>45</v>
      </c>
    </row>
    <row r="49" spans="1:16" x14ac:dyDescent="0.2">
      <c r="A49" t="s">
        <v>46</v>
      </c>
      <c r="E49" s="23" t="s">
        <v>56</v>
      </c>
    </row>
    <row r="50" spans="1:16" x14ac:dyDescent="0.2">
      <c r="A50" s="12" t="s">
        <v>37</v>
      </c>
      <c r="B50" s="17" t="s">
        <v>74</v>
      </c>
      <c r="C50" s="17" t="s">
        <v>75</v>
      </c>
      <c r="D50" s="12" t="s">
        <v>45</v>
      </c>
      <c r="E50" s="18" t="s">
        <v>76</v>
      </c>
      <c r="F50" s="19" t="s">
        <v>50</v>
      </c>
      <c r="G50" s="20">
        <v>1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ht="38.25" x14ac:dyDescent="0.2">
      <c r="A51" s="22" t="s">
        <v>42</v>
      </c>
      <c r="E51" s="23" t="s">
        <v>77</v>
      </c>
    </row>
    <row r="52" spans="1:16" x14ac:dyDescent="0.2">
      <c r="A52" s="24" t="s">
        <v>44</v>
      </c>
      <c r="E52" s="25" t="s">
        <v>45</v>
      </c>
    </row>
    <row r="53" spans="1:16" x14ac:dyDescent="0.2">
      <c r="A53" t="s">
        <v>46</v>
      </c>
      <c r="E53" s="23" t="s">
        <v>78</v>
      </c>
    </row>
    <row r="54" spans="1:16" x14ac:dyDescent="0.2">
      <c r="A54" s="12" t="s">
        <v>37</v>
      </c>
      <c r="B54" s="17" t="s">
        <v>79</v>
      </c>
      <c r="C54" s="17" t="s">
        <v>80</v>
      </c>
      <c r="D54" s="12" t="s">
        <v>53</v>
      </c>
      <c r="E54" s="18" t="s">
        <v>81</v>
      </c>
      <c r="F54" s="19" t="s">
        <v>50</v>
      </c>
      <c r="G54" s="20">
        <v>1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ht="38.25" x14ac:dyDescent="0.2">
      <c r="A55" s="22" t="s">
        <v>42</v>
      </c>
      <c r="E55" s="23" t="s">
        <v>82</v>
      </c>
    </row>
    <row r="56" spans="1:16" x14ac:dyDescent="0.2">
      <c r="A56" s="24" t="s">
        <v>44</v>
      </c>
      <c r="E56" s="25" t="s">
        <v>45</v>
      </c>
    </row>
    <row r="57" spans="1:16" ht="38.25" x14ac:dyDescent="0.2">
      <c r="A57" t="s">
        <v>46</v>
      </c>
      <c r="E57" s="23" t="s">
        <v>83</v>
      </c>
    </row>
    <row r="58" spans="1:16" x14ac:dyDescent="0.2">
      <c r="A58" s="12" t="s">
        <v>37</v>
      </c>
      <c r="B58" s="17" t="s">
        <v>84</v>
      </c>
      <c r="C58" s="17" t="s">
        <v>80</v>
      </c>
      <c r="D58" s="12" t="s">
        <v>57</v>
      </c>
      <c r="E58" s="18" t="s">
        <v>81</v>
      </c>
      <c r="F58" s="19" t="s">
        <v>50</v>
      </c>
      <c r="G58" s="20">
        <v>1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ht="38.25" x14ac:dyDescent="0.2">
      <c r="A59" s="22" t="s">
        <v>42</v>
      </c>
      <c r="E59" s="23" t="s">
        <v>85</v>
      </c>
    </row>
    <row r="60" spans="1:16" x14ac:dyDescent="0.2">
      <c r="A60" s="24" t="s">
        <v>44</v>
      </c>
      <c r="E60" s="25" t="s">
        <v>45</v>
      </c>
    </row>
    <row r="61" spans="1:16" ht="38.25" x14ac:dyDescent="0.2">
      <c r="A61" t="s">
        <v>46</v>
      </c>
      <c r="E61" s="23" t="s">
        <v>83</v>
      </c>
    </row>
    <row r="62" spans="1:16" x14ac:dyDescent="0.2">
      <c r="A62" s="12" t="s">
        <v>37</v>
      </c>
      <c r="B62" s="17" t="s">
        <v>86</v>
      </c>
      <c r="C62" s="17" t="s">
        <v>87</v>
      </c>
      <c r="D62" s="12" t="s">
        <v>45</v>
      </c>
      <c r="E62" s="18" t="s">
        <v>88</v>
      </c>
      <c r="F62" s="19" t="s">
        <v>89</v>
      </c>
      <c r="G62" s="20">
        <v>20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ht="38.25" x14ac:dyDescent="0.2">
      <c r="A63" s="22" t="s">
        <v>42</v>
      </c>
      <c r="E63" s="23" t="s">
        <v>90</v>
      </c>
    </row>
    <row r="64" spans="1:16" ht="102" x14ac:dyDescent="0.2">
      <c r="A64" s="24" t="s">
        <v>44</v>
      </c>
      <c r="E64" s="25" t="s">
        <v>91</v>
      </c>
    </row>
    <row r="65" spans="1:16" ht="89.25" x14ac:dyDescent="0.2">
      <c r="A65" t="s">
        <v>46</v>
      </c>
      <c r="E65" s="23" t="s">
        <v>92</v>
      </c>
    </row>
    <row r="66" spans="1:16" x14ac:dyDescent="0.2">
      <c r="A66" s="12" t="s">
        <v>37</v>
      </c>
      <c r="B66" s="17" t="s">
        <v>93</v>
      </c>
      <c r="C66" s="17" t="s">
        <v>94</v>
      </c>
      <c r="D66" s="12" t="s">
        <v>45</v>
      </c>
      <c r="E66" s="18" t="s">
        <v>95</v>
      </c>
      <c r="F66" s="19" t="s">
        <v>96</v>
      </c>
      <c r="G66" s="20">
        <v>1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ht="51" x14ac:dyDescent="0.2">
      <c r="A67" s="22" t="s">
        <v>42</v>
      </c>
      <c r="E67" s="23" t="s">
        <v>97</v>
      </c>
    </row>
    <row r="68" spans="1:16" x14ac:dyDescent="0.2">
      <c r="A68" s="24" t="s">
        <v>44</v>
      </c>
      <c r="E68" s="25" t="s">
        <v>45</v>
      </c>
    </row>
    <row r="69" spans="1:16" x14ac:dyDescent="0.2">
      <c r="A69" t="s">
        <v>46</v>
      </c>
      <c r="E69" s="23" t="s">
        <v>98</v>
      </c>
    </row>
    <row r="70" spans="1:16" x14ac:dyDescent="0.2">
      <c r="A70" s="12" t="s">
        <v>37</v>
      </c>
      <c r="B70" s="17" t="s">
        <v>99</v>
      </c>
      <c r="C70" s="17" t="s">
        <v>100</v>
      </c>
      <c r="D70" s="12" t="s">
        <v>45</v>
      </c>
      <c r="E70" s="18" t="s">
        <v>101</v>
      </c>
      <c r="F70" s="19" t="s">
        <v>50</v>
      </c>
      <c r="G70" s="20">
        <v>1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ht="25.5" x14ac:dyDescent="0.2">
      <c r="A71" s="22" t="s">
        <v>42</v>
      </c>
      <c r="E71" s="23" t="s">
        <v>102</v>
      </c>
    </row>
    <row r="72" spans="1:16" x14ac:dyDescent="0.2">
      <c r="A72" s="24" t="s">
        <v>44</v>
      </c>
      <c r="E72" s="25" t="s">
        <v>45</v>
      </c>
    </row>
    <row r="73" spans="1:16" x14ac:dyDescent="0.2">
      <c r="A73" t="s">
        <v>46</v>
      </c>
      <c r="E73" s="23" t="s">
        <v>78</v>
      </c>
    </row>
    <row r="74" spans="1:16" x14ac:dyDescent="0.2">
      <c r="A74" s="12" t="s">
        <v>37</v>
      </c>
      <c r="B74" s="17" t="s">
        <v>103</v>
      </c>
      <c r="C74" s="17" t="s">
        <v>104</v>
      </c>
      <c r="D74" s="12" t="s">
        <v>45</v>
      </c>
      <c r="E74" s="18" t="s">
        <v>105</v>
      </c>
      <c r="F74" s="19" t="s">
        <v>89</v>
      </c>
      <c r="G74" s="20">
        <v>4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ht="25.5" x14ac:dyDescent="0.2">
      <c r="A75" s="22" t="s">
        <v>42</v>
      </c>
      <c r="E75" s="23" t="s">
        <v>106</v>
      </c>
    </row>
    <row r="76" spans="1:16" x14ac:dyDescent="0.2">
      <c r="A76" s="24" t="s">
        <v>44</v>
      </c>
      <c r="E76" s="25" t="s">
        <v>45</v>
      </c>
    </row>
    <row r="77" spans="1:16" x14ac:dyDescent="0.2">
      <c r="A77" t="s">
        <v>46</v>
      </c>
      <c r="E77" s="23" t="s">
        <v>78</v>
      </c>
    </row>
    <row r="78" spans="1:16" x14ac:dyDescent="0.2">
      <c r="A78" s="12" t="s">
        <v>37</v>
      </c>
      <c r="B78" s="17" t="s">
        <v>107</v>
      </c>
      <c r="C78" s="17" t="s">
        <v>108</v>
      </c>
      <c r="D78" s="12" t="s">
        <v>45</v>
      </c>
      <c r="E78" s="18" t="s">
        <v>109</v>
      </c>
      <c r="F78" s="19" t="s">
        <v>50</v>
      </c>
      <c r="G78" s="20">
        <v>1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ht="25.5" x14ac:dyDescent="0.2">
      <c r="A79" s="22" t="s">
        <v>42</v>
      </c>
      <c r="E79" s="23" t="s">
        <v>110</v>
      </c>
    </row>
    <row r="80" spans="1:16" x14ac:dyDescent="0.2">
      <c r="A80" s="24" t="s">
        <v>44</v>
      </c>
      <c r="E80" s="25" t="s">
        <v>45</v>
      </c>
    </row>
    <row r="81" spans="1:16" x14ac:dyDescent="0.2">
      <c r="A81" t="s">
        <v>46</v>
      </c>
      <c r="E81" s="23" t="s">
        <v>78</v>
      </c>
    </row>
    <row r="82" spans="1:16" x14ac:dyDescent="0.2">
      <c r="A82" s="12" t="s">
        <v>37</v>
      </c>
      <c r="B82" s="17" t="s">
        <v>111</v>
      </c>
      <c r="C82" s="17" t="s">
        <v>112</v>
      </c>
      <c r="D82" s="12" t="s">
        <v>45</v>
      </c>
      <c r="E82" s="18" t="s">
        <v>113</v>
      </c>
      <c r="F82" s="19" t="s">
        <v>50</v>
      </c>
      <c r="G82" s="20">
        <v>1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ht="38.25" x14ac:dyDescent="0.2">
      <c r="A83" s="22" t="s">
        <v>42</v>
      </c>
      <c r="E83" s="23" t="s">
        <v>114</v>
      </c>
    </row>
    <row r="84" spans="1:16" x14ac:dyDescent="0.2">
      <c r="A84" s="24" t="s">
        <v>44</v>
      </c>
      <c r="E84" s="25" t="s">
        <v>45</v>
      </c>
    </row>
    <row r="85" spans="1:16" x14ac:dyDescent="0.2">
      <c r="A85" t="s">
        <v>46</v>
      </c>
      <c r="E85" s="23" t="s">
        <v>78</v>
      </c>
    </row>
    <row r="86" spans="1:16" x14ac:dyDescent="0.2">
      <c r="A86" s="12" t="s">
        <v>37</v>
      </c>
      <c r="B86" s="17" t="s">
        <v>115</v>
      </c>
      <c r="C86" s="17" t="s">
        <v>116</v>
      </c>
      <c r="D86" s="12" t="s">
        <v>45</v>
      </c>
      <c r="E86" s="18" t="s">
        <v>117</v>
      </c>
      <c r="F86" s="19" t="s">
        <v>118</v>
      </c>
      <c r="G86" s="20">
        <v>10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6" ht="51" x14ac:dyDescent="0.2">
      <c r="A87" s="22" t="s">
        <v>42</v>
      </c>
      <c r="E87" s="23" t="s">
        <v>119</v>
      </c>
    </row>
    <row r="88" spans="1:16" x14ac:dyDescent="0.2">
      <c r="A88" s="24" t="s">
        <v>44</v>
      </c>
      <c r="E88" s="25" t="s">
        <v>45</v>
      </c>
    </row>
    <row r="89" spans="1:16" ht="76.5" x14ac:dyDescent="0.2">
      <c r="A89" t="s">
        <v>46</v>
      </c>
      <c r="E89" s="23" t="s">
        <v>120</v>
      </c>
    </row>
    <row r="90" spans="1:16" x14ac:dyDescent="0.2">
      <c r="A90" s="12" t="s">
        <v>37</v>
      </c>
      <c r="B90" s="17" t="s">
        <v>121</v>
      </c>
      <c r="C90" s="17" t="s">
        <v>122</v>
      </c>
      <c r="D90" s="12" t="s">
        <v>45</v>
      </c>
      <c r="E90" s="18" t="s">
        <v>123</v>
      </c>
      <c r="F90" s="19" t="s">
        <v>50</v>
      </c>
      <c r="G90" s="20">
        <v>1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6" ht="38.25" x14ac:dyDescent="0.2">
      <c r="A91" s="22" t="s">
        <v>42</v>
      </c>
      <c r="E91" s="23" t="s">
        <v>124</v>
      </c>
    </row>
    <row r="92" spans="1:16" x14ac:dyDescent="0.2">
      <c r="A92" s="24" t="s">
        <v>44</v>
      </c>
      <c r="E92" s="25" t="s">
        <v>45</v>
      </c>
    </row>
    <row r="93" spans="1:16" ht="63.75" x14ac:dyDescent="0.2">
      <c r="A93" t="s">
        <v>46</v>
      </c>
      <c r="E93" s="23" t="s">
        <v>125</v>
      </c>
    </row>
    <row r="94" spans="1:16" x14ac:dyDescent="0.2">
      <c r="A94" s="12" t="s">
        <v>37</v>
      </c>
      <c r="B94" s="17" t="s">
        <v>126</v>
      </c>
      <c r="C94" s="17" t="s">
        <v>127</v>
      </c>
      <c r="D94" s="12" t="s">
        <v>45</v>
      </c>
      <c r="E94" s="18" t="s">
        <v>128</v>
      </c>
      <c r="F94" s="19" t="s">
        <v>129</v>
      </c>
      <c r="G94" s="20">
        <v>1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6" ht="51" x14ac:dyDescent="0.2">
      <c r="A95" s="22" t="s">
        <v>42</v>
      </c>
      <c r="E95" s="23" t="s">
        <v>130</v>
      </c>
    </row>
    <row r="96" spans="1:16" x14ac:dyDescent="0.2">
      <c r="A96" s="24" t="s">
        <v>44</v>
      </c>
      <c r="E96" s="25" t="s">
        <v>45</v>
      </c>
    </row>
    <row r="97" spans="1:16" x14ac:dyDescent="0.2">
      <c r="A97" t="s">
        <v>46</v>
      </c>
      <c r="E97" s="23" t="s">
        <v>78</v>
      </c>
    </row>
    <row r="98" spans="1:16" x14ac:dyDescent="0.2">
      <c r="A98" s="12" t="s">
        <v>37</v>
      </c>
      <c r="B98" s="17" t="s">
        <v>131</v>
      </c>
      <c r="C98" s="17" t="s">
        <v>132</v>
      </c>
      <c r="D98" s="12" t="s">
        <v>45</v>
      </c>
      <c r="E98" s="18" t="s">
        <v>133</v>
      </c>
      <c r="F98" s="19" t="s">
        <v>89</v>
      </c>
      <c r="G98" s="20">
        <v>5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6" ht="25.5" x14ac:dyDescent="0.2">
      <c r="A99" s="22" t="s">
        <v>42</v>
      </c>
      <c r="E99" s="23" t="s">
        <v>134</v>
      </c>
    </row>
    <row r="100" spans="1:16" x14ac:dyDescent="0.2">
      <c r="A100" s="24" t="s">
        <v>44</v>
      </c>
      <c r="E100" s="25" t="s">
        <v>45</v>
      </c>
    </row>
    <row r="101" spans="1:16" ht="51" x14ac:dyDescent="0.2">
      <c r="A101" t="s">
        <v>46</v>
      </c>
      <c r="E101" s="23" t="s">
        <v>135</v>
      </c>
    </row>
    <row r="102" spans="1:16" x14ac:dyDescent="0.2">
      <c r="A102" s="12" t="s">
        <v>37</v>
      </c>
      <c r="B102" s="17" t="s">
        <v>136</v>
      </c>
      <c r="C102" s="17" t="s">
        <v>137</v>
      </c>
      <c r="D102" s="12" t="s">
        <v>45</v>
      </c>
      <c r="E102" s="18" t="s">
        <v>138</v>
      </c>
      <c r="F102" s="19" t="s">
        <v>89</v>
      </c>
      <c r="G102" s="20">
        <v>4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6" ht="38.25" x14ac:dyDescent="0.2">
      <c r="A103" s="22" t="s">
        <v>42</v>
      </c>
      <c r="E103" s="23" t="s">
        <v>139</v>
      </c>
    </row>
    <row r="104" spans="1:16" x14ac:dyDescent="0.2">
      <c r="A104" s="24" t="s">
        <v>44</v>
      </c>
      <c r="E104" s="25" t="s">
        <v>45</v>
      </c>
    </row>
    <row r="105" spans="1:16" ht="89.25" x14ac:dyDescent="0.2">
      <c r="A105" t="s">
        <v>46</v>
      </c>
      <c r="E105" s="23" t="s">
        <v>140</v>
      </c>
    </row>
    <row r="106" spans="1:16" x14ac:dyDescent="0.2">
      <c r="A106" s="12" t="s">
        <v>37</v>
      </c>
      <c r="B106" s="17" t="s">
        <v>141</v>
      </c>
      <c r="C106" s="17" t="s">
        <v>142</v>
      </c>
      <c r="D106" s="12" t="s">
        <v>45</v>
      </c>
      <c r="E106" s="18" t="s">
        <v>143</v>
      </c>
      <c r="F106" s="19" t="s">
        <v>50</v>
      </c>
      <c r="G106" s="20">
        <v>1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6" ht="165.75" x14ac:dyDescent="0.2">
      <c r="A107" s="22" t="s">
        <v>42</v>
      </c>
      <c r="E107" s="23" t="s">
        <v>144</v>
      </c>
    </row>
    <row r="108" spans="1:16" x14ac:dyDescent="0.2">
      <c r="A108" s="24" t="s">
        <v>44</v>
      </c>
      <c r="E108" s="25" t="s">
        <v>45</v>
      </c>
    </row>
    <row r="109" spans="1:16" x14ac:dyDescent="0.2">
      <c r="A109" t="s">
        <v>46</v>
      </c>
      <c r="E109" s="23" t="s">
        <v>145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0+O9+O26+O43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0+I9+I26+I43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146</v>
      </c>
      <c r="D4" s="29"/>
      <c r="E4" s="9" t="s">
        <v>147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147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0+I10+I14+I18+I22</f>
        <v>0</v>
      </c>
      <c r="R9">
        <f>0+O10+O14+O18+O22</f>
        <v>0</v>
      </c>
    </row>
    <row r="10" spans="1:18" ht="25.5" x14ac:dyDescent="0.2">
      <c r="A10" s="12" t="s">
        <v>37</v>
      </c>
      <c r="B10" s="17" t="s">
        <v>18</v>
      </c>
      <c r="C10" s="17" t="s">
        <v>148</v>
      </c>
      <c r="D10" s="12" t="s">
        <v>45</v>
      </c>
      <c r="E10" s="18" t="s">
        <v>149</v>
      </c>
      <c r="F10" s="19" t="s">
        <v>150</v>
      </c>
      <c r="G10" s="20">
        <v>200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151</v>
      </c>
    </row>
    <row r="13" spans="1:18" ht="140.25" x14ac:dyDescent="0.2">
      <c r="A13" t="s">
        <v>46</v>
      </c>
      <c r="E13" s="23" t="s">
        <v>152</v>
      </c>
    </row>
    <row r="14" spans="1:18" ht="25.5" x14ac:dyDescent="0.2">
      <c r="A14" s="12" t="s">
        <v>37</v>
      </c>
      <c r="B14" s="17" t="s">
        <v>17</v>
      </c>
      <c r="C14" s="17" t="s">
        <v>153</v>
      </c>
      <c r="D14" s="12" t="s">
        <v>45</v>
      </c>
      <c r="E14" s="18" t="s">
        <v>154</v>
      </c>
      <c r="F14" s="19" t="s">
        <v>150</v>
      </c>
      <c r="G14" s="20">
        <v>6.149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ht="25.5" x14ac:dyDescent="0.2">
      <c r="A15" s="22" t="s">
        <v>42</v>
      </c>
      <c r="E15" s="23" t="s">
        <v>155</v>
      </c>
    </row>
    <row r="16" spans="1:18" ht="51" x14ac:dyDescent="0.2">
      <c r="A16" s="24" t="s">
        <v>44</v>
      </c>
      <c r="E16" s="25" t="s">
        <v>156</v>
      </c>
    </row>
    <row r="17" spans="1:18" ht="140.25" x14ac:dyDescent="0.2">
      <c r="A17" t="s">
        <v>46</v>
      </c>
      <c r="E17" s="23" t="s">
        <v>152</v>
      </c>
    </row>
    <row r="18" spans="1:18" ht="25.5" x14ac:dyDescent="0.2">
      <c r="A18" s="12" t="s">
        <v>37</v>
      </c>
      <c r="B18" s="17" t="s">
        <v>16</v>
      </c>
      <c r="C18" s="17" t="s">
        <v>157</v>
      </c>
      <c r="D18" s="12" t="s">
        <v>45</v>
      </c>
      <c r="E18" s="18" t="s">
        <v>158</v>
      </c>
      <c r="F18" s="19" t="s">
        <v>150</v>
      </c>
      <c r="G18" s="20">
        <v>13.086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45</v>
      </c>
    </row>
    <row r="20" spans="1:18" ht="38.25" x14ac:dyDescent="0.2">
      <c r="A20" s="24" t="s">
        <v>44</v>
      </c>
      <c r="E20" s="25" t="s">
        <v>159</v>
      </c>
    </row>
    <row r="21" spans="1:18" ht="140.25" x14ac:dyDescent="0.2">
      <c r="A21" t="s">
        <v>46</v>
      </c>
      <c r="E21" s="23" t="s">
        <v>152</v>
      </c>
    </row>
    <row r="22" spans="1:18" ht="25.5" x14ac:dyDescent="0.2">
      <c r="A22" s="12" t="s">
        <v>37</v>
      </c>
      <c r="B22" s="17" t="s">
        <v>25</v>
      </c>
      <c r="C22" s="17" t="s">
        <v>160</v>
      </c>
      <c r="D22" s="12" t="s">
        <v>45</v>
      </c>
      <c r="E22" s="18" t="s">
        <v>161</v>
      </c>
      <c r="F22" s="19" t="s">
        <v>150</v>
      </c>
      <c r="G22" s="20">
        <v>4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45</v>
      </c>
    </row>
    <row r="24" spans="1:18" x14ac:dyDescent="0.2">
      <c r="A24" s="24" t="s">
        <v>44</v>
      </c>
      <c r="E24" s="25" t="s">
        <v>162</v>
      </c>
    </row>
    <row r="25" spans="1:18" ht="140.25" x14ac:dyDescent="0.2">
      <c r="A25" t="s">
        <v>46</v>
      </c>
      <c r="E25" s="23" t="s">
        <v>152</v>
      </c>
    </row>
    <row r="26" spans="1:18" ht="12.75" customHeight="1" x14ac:dyDescent="0.2">
      <c r="A26" s="2" t="s">
        <v>35</v>
      </c>
      <c r="B26" s="2"/>
      <c r="C26" s="27" t="s">
        <v>18</v>
      </c>
      <c r="D26" s="2"/>
      <c r="E26" s="15" t="s">
        <v>163</v>
      </c>
      <c r="F26" s="2"/>
      <c r="G26" s="2"/>
      <c r="H26" s="2"/>
      <c r="I26" s="28">
        <f>0+Q26</f>
        <v>0</v>
      </c>
      <c r="O26">
        <f>0+R26</f>
        <v>0</v>
      </c>
      <c r="Q26">
        <f>0+I27+I31+I35+I39</f>
        <v>0</v>
      </c>
      <c r="R26">
        <f>0+O27+O31+O35+O39</f>
        <v>0</v>
      </c>
    </row>
    <row r="27" spans="1:18" x14ac:dyDescent="0.2">
      <c r="A27" s="12" t="s">
        <v>37</v>
      </c>
      <c r="B27" s="17" t="s">
        <v>27</v>
      </c>
      <c r="C27" s="17" t="s">
        <v>164</v>
      </c>
      <c r="D27" s="12" t="s">
        <v>45</v>
      </c>
      <c r="E27" s="18" t="s">
        <v>165</v>
      </c>
      <c r="F27" s="19" t="s">
        <v>166</v>
      </c>
      <c r="G27" s="20">
        <v>20000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ht="25.5" x14ac:dyDescent="0.2">
      <c r="A28" s="22" t="s">
        <v>42</v>
      </c>
      <c r="E28" s="23" t="s">
        <v>167</v>
      </c>
    </row>
    <row r="29" spans="1:18" x14ac:dyDescent="0.2">
      <c r="A29" s="24" t="s">
        <v>44</v>
      </c>
      <c r="E29" s="25" t="s">
        <v>45</v>
      </c>
    </row>
    <row r="30" spans="1:18" x14ac:dyDescent="0.2">
      <c r="A30" t="s">
        <v>46</v>
      </c>
      <c r="E30" s="23" t="s">
        <v>168</v>
      </c>
    </row>
    <row r="31" spans="1:18" x14ac:dyDescent="0.2">
      <c r="A31" s="12" t="s">
        <v>37</v>
      </c>
      <c r="B31" s="17" t="s">
        <v>29</v>
      </c>
      <c r="C31" s="17" t="s">
        <v>169</v>
      </c>
      <c r="D31" s="12" t="s">
        <v>39</v>
      </c>
      <c r="E31" s="18" t="s">
        <v>170</v>
      </c>
      <c r="F31" s="19" t="s">
        <v>89</v>
      </c>
      <c r="G31" s="20">
        <v>370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171</v>
      </c>
    </row>
    <row r="33" spans="1:18" x14ac:dyDescent="0.2">
      <c r="A33" s="24" t="s">
        <v>44</v>
      </c>
      <c r="E33" s="25" t="s">
        <v>45</v>
      </c>
    </row>
    <row r="34" spans="1:18" ht="89.25" x14ac:dyDescent="0.2">
      <c r="A34" t="s">
        <v>46</v>
      </c>
      <c r="E34" s="23" t="s">
        <v>172</v>
      </c>
    </row>
    <row r="35" spans="1:18" x14ac:dyDescent="0.2">
      <c r="A35" s="12" t="s">
        <v>37</v>
      </c>
      <c r="B35" s="17" t="s">
        <v>64</v>
      </c>
      <c r="C35" s="17" t="s">
        <v>173</v>
      </c>
      <c r="D35" s="12" t="s">
        <v>39</v>
      </c>
      <c r="E35" s="18" t="s">
        <v>174</v>
      </c>
      <c r="F35" s="19" t="s">
        <v>89</v>
      </c>
      <c r="G35" s="20">
        <v>200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171</v>
      </c>
    </row>
    <row r="37" spans="1:18" x14ac:dyDescent="0.2">
      <c r="A37" s="24" t="s">
        <v>44</v>
      </c>
      <c r="E37" s="25" t="s">
        <v>45</v>
      </c>
    </row>
    <row r="38" spans="1:18" ht="89.25" x14ac:dyDescent="0.2">
      <c r="A38" t="s">
        <v>46</v>
      </c>
      <c r="E38" s="23" t="s">
        <v>172</v>
      </c>
    </row>
    <row r="39" spans="1:18" x14ac:dyDescent="0.2">
      <c r="A39" s="12" t="s">
        <v>37</v>
      </c>
      <c r="B39" s="17" t="s">
        <v>67</v>
      </c>
      <c r="C39" s="17" t="s">
        <v>175</v>
      </c>
      <c r="D39" s="12" t="s">
        <v>39</v>
      </c>
      <c r="E39" s="18" t="s">
        <v>176</v>
      </c>
      <c r="F39" s="19" t="s">
        <v>89</v>
      </c>
      <c r="G39" s="20">
        <v>30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171</v>
      </c>
    </row>
    <row r="41" spans="1:18" x14ac:dyDescent="0.2">
      <c r="A41" s="24" t="s">
        <v>44</v>
      </c>
      <c r="E41" s="25" t="s">
        <v>45</v>
      </c>
    </row>
    <row r="42" spans="1:18" ht="89.25" x14ac:dyDescent="0.2">
      <c r="A42" t="s">
        <v>46</v>
      </c>
      <c r="E42" s="23" t="s">
        <v>172</v>
      </c>
    </row>
    <row r="43" spans="1:18" ht="12.75" customHeight="1" x14ac:dyDescent="0.2">
      <c r="A43" s="2" t="s">
        <v>35</v>
      </c>
      <c r="B43" s="2"/>
      <c r="C43" s="27" t="s">
        <v>32</v>
      </c>
      <c r="D43" s="2"/>
      <c r="E43" s="15" t="s">
        <v>177</v>
      </c>
      <c r="F43" s="2"/>
      <c r="G43" s="2"/>
      <c r="H43" s="2"/>
      <c r="I43" s="28">
        <f>0+Q43</f>
        <v>0</v>
      </c>
      <c r="O43">
        <f>0+R43</f>
        <v>0</v>
      </c>
      <c r="Q43">
        <f>0+I44+I48+I52+I56+I60+I64+I68+I72</f>
        <v>0</v>
      </c>
      <c r="R43">
        <f>0+O44+O48+O52+O56+O60+O64+O68+O72</f>
        <v>0</v>
      </c>
    </row>
    <row r="44" spans="1:18" x14ac:dyDescent="0.2">
      <c r="A44" s="12" t="s">
        <v>37</v>
      </c>
      <c r="B44" s="17" t="s">
        <v>32</v>
      </c>
      <c r="C44" s="17" t="s">
        <v>178</v>
      </c>
      <c r="D44" s="12" t="s">
        <v>45</v>
      </c>
      <c r="E44" s="18" t="s">
        <v>179</v>
      </c>
      <c r="F44" s="19" t="s">
        <v>180</v>
      </c>
      <c r="G44" s="20">
        <v>0.9</v>
      </c>
      <c r="H44" s="21">
        <v>0</v>
      </c>
      <c r="I44" s="21">
        <f>ROUND(ROUND(H44,2)*ROUND(G44,3),2)</f>
        <v>0</v>
      </c>
      <c r="O44">
        <f>(I44*21)/100</f>
        <v>0</v>
      </c>
      <c r="P44" t="s">
        <v>17</v>
      </c>
    </row>
    <row r="45" spans="1:18" x14ac:dyDescent="0.2">
      <c r="A45" s="22" t="s">
        <v>42</v>
      </c>
      <c r="E45" s="23" t="s">
        <v>181</v>
      </c>
    </row>
    <row r="46" spans="1:18" ht="25.5" x14ac:dyDescent="0.2">
      <c r="A46" s="24" t="s">
        <v>44</v>
      </c>
      <c r="E46" s="25" t="s">
        <v>182</v>
      </c>
    </row>
    <row r="47" spans="1:18" ht="114.75" x14ac:dyDescent="0.2">
      <c r="A47" t="s">
        <v>46</v>
      </c>
      <c r="E47" s="23" t="s">
        <v>183</v>
      </c>
    </row>
    <row r="48" spans="1:18" x14ac:dyDescent="0.2">
      <c r="A48" s="12" t="s">
        <v>37</v>
      </c>
      <c r="B48" s="17" t="s">
        <v>34</v>
      </c>
      <c r="C48" s="17" t="s">
        <v>184</v>
      </c>
      <c r="D48" s="12" t="s">
        <v>45</v>
      </c>
      <c r="E48" s="18" t="s">
        <v>185</v>
      </c>
      <c r="F48" s="19" t="s">
        <v>180</v>
      </c>
      <c r="G48" s="20">
        <v>16.763999999999999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6" x14ac:dyDescent="0.2">
      <c r="A49" s="22" t="s">
        <v>42</v>
      </c>
      <c r="E49" s="23" t="s">
        <v>181</v>
      </c>
    </row>
    <row r="50" spans="1:16" ht="51" x14ac:dyDescent="0.2">
      <c r="A50" s="24" t="s">
        <v>44</v>
      </c>
      <c r="E50" s="25" t="s">
        <v>186</v>
      </c>
    </row>
    <row r="51" spans="1:16" ht="114.75" x14ac:dyDescent="0.2">
      <c r="A51" t="s">
        <v>46</v>
      </c>
      <c r="E51" s="23" t="s">
        <v>183</v>
      </c>
    </row>
    <row r="52" spans="1:16" x14ac:dyDescent="0.2">
      <c r="A52" s="12" t="s">
        <v>37</v>
      </c>
      <c r="B52" s="17" t="s">
        <v>74</v>
      </c>
      <c r="C52" s="17" t="s">
        <v>187</v>
      </c>
      <c r="D52" s="12" t="s">
        <v>45</v>
      </c>
      <c r="E52" s="18" t="s">
        <v>188</v>
      </c>
      <c r="F52" s="19" t="s">
        <v>180</v>
      </c>
      <c r="G52" s="20">
        <v>7.1999999999999995E-2</v>
      </c>
      <c r="H52" s="21">
        <v>0</v>
      </c>
      <c r="I52" s="21">
        <f>ROUND(ROUND(H52,2)*ROUND(G52,3),2)</f>
        <v>0</v>
      </c>
      <c r="O52">
        <f>(I52*21)/100</f>
        <v>0</v>
      </c>
      <c r="P52" t="s">
        <v>17</v>
      </c>
    </row>
    <row r="53" spans="1:16" x14ac:dyDescent="0.2">
      <c r="A53" s="22" t="s">
        <v>42</v>
      </c>
      <c r="E53" s="23" t="s">
        <v>181</v>
      </c>
    </row>
    <row r="54" spans="1:16" ht="25.5" x14ac:dyDescent="0.2">
      <c r="A54" s="24" t="s">
        <v>44</v>
      </c>
      <c r="E54" s="25" t="s">
        <v>189</v>
      </c>
    </row>
    <row r="55" spans="1:16" ht="114.75" x14ac:dyDescent="0.2">
      <c r="A55" t="s">
        <v>46</v>
      </c>
      <c r="E55" s="23" t="s">
        <v>183</v>
      </c>
    </row>
    <row r="56" spans="1:16" x14ac:dyDescent="0.2">
      <c r="A56" s="12" t="s">
        <v>37</v>
      </c>
      <c r="B56" s="17" t="s">
        <v>79</v>
      </c>
      <c r="C56" s="17" t="s">
        <v>190</v>
      </c>
      <c r="D56" s="12" t="s">
        <v>45</v>
      </c>
      <c r="E56" s="18" t="s">
        <v>191</v>
      </c>
      <c r="F56" s="19" t="s">
        <v>150</v>
      </c>
      <c r="G56" s="20">
        <v>0.1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6" x14ac:dyDescent="0.2">
      <c r="A57" s="22" t="s">
        <v>42</v>
      </c>
      <c r="E57" s="23" t="s">
        <v>192</v>
      </c>
    </row>
    <row r="58" spans="1:16" x14ac:dyDescent="0.2">
      <c r="A58" s="24" t="s">
        <v>44</v>
      </c>
      <c r="E58" s="25" t="s">
        <v>193</v>
      </c>
    </row>
    <row r="59" spans="1:16" ht="114.75" x14ac:dyDescent="0.2">
      <c r="A59" t="s">
        <v>46</v>
      </c>
      <c r="E59" s="23" t="s">
        <v>194</v>
      </c>
    </row>
    <row r="60" spans="1:16" x14ac:dyDescent="0.2">
      <c r="A60" s="12" t="s">
        <v>37</v>
      </c>
      <c r="B60" s="17" t="s">
        <v>84</v>
      </c>
      <c r="C60" s="17" t="s">
        <v>195</v>
      </c>
      <c r="D60" s="12" t="s">
        <v>45</v>
      </c>
      <c r="E60" s="18" t="s">
        <v>196</v>
      </c>
      <c r="F60" s="19" t="s">
        <v>197</v>
      </c>
      <c r="G60" s="20">
        <v>17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6" x14ac:dyDescent="0.2">
      <c r="A61" s="22" t="s">
        <v>42</v>
      </c>
      <c r="E61" s="23" t="s">
        <v>181</v>
      </c>
    </row>
    <row r="62" spans="1:16" x14ac:dyDescent="0.2">
      <c r="A62" s="24" t="s">
        <v>44</v>
      </c>
      <c r="E62" s="25" t="s">
        <v>198</v>
      </c>
    </row>
    <row r="63" spans="1:16" ht="127.5" x14ac:dyDescent="0.2">
      <c r="A63" t="s">
        <v>46</v>
      </c>
      <c r="E63" s="23" t="s">
        <v>199</v>
      </c>
    </row>
    <row r="64" spans="1:16" x14ac:dyDescent="0.2">
      <c r="A64" s="12" t="s">
        <v>37</v>
      </c>
      <c r="B64" s="17" t="s">
        <v>86</v>
      </c>
      <c r="C64" s="17" t="s">
        <v>200</v>
      </c>
      <c r="D64" s="12" t="s">
        <v>45</v>
      </c>
      <c r="E64" s="18" t="s">
        <v>201</v>
      </c>
      <c r="F64" s="19" t="s">
        <v>202</v>
      </c>
      <c r="G64" s="20">
        <v>418.5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2" t="s">
        <v>42</v>
      </c>
      <c r="E65" s="23" t="s">
        <v>203</v>
      </c>
    </row>
    <row r="66" spans="1:16" ht="102" x14ac:dyDescent="0.2">
      <c r="A66" s="24" t="s">
        <v>44</v>
      </c>
      <c r="E66" s="25" t="s">
        <v>204</v>
      </c>
    </row>
    <row r="67" spans="1:16" ht="229.5" x14ac:dyDescent="0.2">
      <c r="A67" t="s">
        <v>46</v>
      </c>
      <c r="E67" s="23" t="s">
        <v>205</v>
      </c>
    </row>
    <row r="68" spans="1:16" x14ac:dyDescent="0.2">
      <c r="A68" s="12" t="s">
        <v>37</v>
      </c>
      <c r="B68" s="17" t="s">
        <v>93</v>
      </c>
      <c r="C68" s="17" t="s">
        <v>206</v>
      </c>
      <c r="D68" s="12" t="s">
        <v>39</v>
      </c>
      <c r="E68" s="18" t="s">
        <v>207</v>
      </c>
      <c r="F68" s="19" t="s">
        <v>202</v>
      </c>
      <c r="G68" s="20">
        <v>68.25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6" ht="38.25" x14ac:dyDescent="0.2">
      <c r="A69" s="22" t="s">
        <v>42</v>
      </c>
      <c r="E69" s="23" t="s">
        <v>208</v>
      </c>
    </row>
    <row r="70" spans="1:16" ht="25.5" x14ac:dyDescent="0.2">
      <c r="A70" s="24" t="s">
        <v>44</v>
      </c>
      <c r="E70" s="25" t="s">
        <v>209</v>
      </c>
    </row>
    <row r="71" spans="1:16" x14ac:dyDescent="0.2">
      <c r="A71" t="s">
        <v>46</v>
      </c>
      <c r="E71" s="23" t="s">
        <v>45</v>
      </c>
    </row>
    <row r="72" spans="1:16" x14ac:dyDescent="0.2">
      <c r="A72" s="12" t="s">
        <v>37</v>
      </c>
      <c r="B72" s="17" t="s">
        <v>99</v>
      </c>
      <c r="C72" s="17" t="s">
        <v>210</v>
      </c>
      <c r="D72" s="12" t="s">
        <v>45</v>
      </c>
      <c r="E72" s="18" t="s">
        <v>211</v>
      </c>
      <c r="F72" s="19" t="s">
        <v>202</v>
      </c>
      <c r="G72" s="20">
        <v>104.9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6" x14ac:dyDescent="0.2">
      <c r="A73" s="22" t="s">
        <v>42</v>
      </c>
      <c r="E73" s="23" t="s">
        <v>212</v>
      </c>
    </row>
    <row r="74" spans="1:16" ht="76.5" x14ac:dyDescent="0.2">
      <c r="A74" s="24" t="s">
        <v>44</v>
      </c>
      <c r="E74" s="25" t="s">
        <v>213</v>
      </c>
    </row>
    <row r="75" spans="1:16" ht="229.5" x14ac:dyDescent="0.2">
      <c r="A75" t="s">
        <v>46</v>
      </c>
      <c r="E75" s="23" t="s">
        <v>205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9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0+O9+O22+O131+O164+O173+O198+O243+O248+O277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216</v>
      </c>
      <c r="I3" s="26">
        <f>0+I9+I22+I131+I164+I173+I198+I243+I248+I277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214</v>
      </c>
      <c r="D4" s="29"/>
      <c r="E4" s="9" t="s">
        <v>215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216</v>
      </c>
      <c r="D5" s="33"/>
      <c r="E5" s="11" t="s">
        <v>217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ht="25.5" x14ac:dyDescent="0.2">
      <c r="A10" s="12" t="s">
        <v>37</v>
      </c>
      <c r="B10" s="17" t="s">
        <v>18</v>
      </c>
      <c r="C10" s="17" t="s">
        <v>218</v>
      </c>
      <c r="D10" s="12" t="s">
        <v>45</v>
      </c>
      <c r="E10" s="18" t="s">
        <v>219</v>
      </c>
      <c r="F10" s="19" t="s">
        <v>150</v>
      </c>
      <c r="G10" s="20">
        <v>3732.33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ht="38.25" x14ac:dyDescent="0.2">
      <c r="A12" s="24" t="s">
        <v>44</v>
      </c>
      <c r="E12" s="25" t="s">
        <v>220</v>
      </c>
    </row>
    <row r="13" spans="1:18" ht="140.25" x14ac:dyDescent="0.2">
      <c r="A13" t="s">
        <v>46</v>
      </c>
      <c r="E13" s="23" t="s">
        <v>221</v>
      </c>
    </row>
    <row r="14" spans="1:18" ht="25.5" x14ac:dyDescent="0.2">
      <c r="A14" s="12" t="s">
        <v>37</v>
      </c>
      <c r="B14" s="17" t="s">
        <v>17</v>
      </c>
      <c r="C14" s="17" t="s">
        <v>153</v>
      </c>
      <c r="D14" s="12" t="s">
        <v>45</v>
      </c>
      <c r="E14" s="18" t="s">
        <v>154</v>
      </c>
      <c r="F14" s="19" t="s">
        <v>150</v>
      </c>
      <c r="G14" s="20">
        <v>5.04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ht="25.5" x14ac:dyDescent="0.2">
      <c r="A15" s="22" t="s">
        <v>42</v>
      </c>
      <c r="E15" s="23" t="s">
        <v>222</v>
      </c>
    </row>
    <row r="16" spans="1:18" x14ac:dyDescent="0.2">
      <c r="A16" s="24" t="s">
        <v>44</v>
      </c>
      <c r="E16" s="25" t="s">
        <v>223</v>
      </c>
    </row>
    <row r="17" spans="1:18" ht="140.25" x14ac:dyDescent="0.2">
      <c r="A17" t="s">
        <v>46</v>
      </c>
      <c r="E17" s="23" t="s">
        <v>152</v>
      </c>
    </row>
    <row r="18" spans="1:18" x14ac:dyDescent="0.2">
      <c r="A18" s="12" t="s">
        <v>37</v>
      </c>
      <c r="B18" s="17" t="s">
        <v>16</v>
      </c>
      <c r="C18" s="17" t="s">
        <v>224</v>
      </c>
      <c r="D18" s="12" t="s">
        <v>53</v>
      </c>
      <c r="E18" s="18" t="s">
        <v>225</v>
      </c>
      <c r="F18" s="19" t="s">
        <v>197</v>
      </c>
      <c r="G18" s="20">
        <v>1410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ht="38.25" x14ac:dyDescent="0.2">
      <c r="A19" s="22" t="s">
        <v>42</v>
      </c>
      <c r="E19" s="23" t="s">
        <v>226</v>
      </c>
    </row>
    <row r="20" spans="1:18" ht="127.5" x14ac:dyDescent="0.2">
      <c r="A20" s="24" t="s">
        <v>44</v>
      </c>
      <c r="E20" s="25" t="s">
        <v>227</v>
      </c>
    </row>
    <row r="21" spans="1:18" x14ac:dyDescent="0.2">
      <c r="A21" t="s">
        <v>46</v>
      </c>
      <c r="E21" s="23" t="s">
        <v>78</v>
      </c>
    </row>
    <row r="22" spans="1:18" ht="12.75" customHeight="1" x14ac:dyDescent="0.2">
      <c r="A22" s="2" t="s">
        <v>35</v>
      </c>
      <c r="B22" s="2"/>
      <c r="C22" s="27" t="s">
        <v>18</v>
      </c>
      <c r="D22" s="2"/>
      <c r="E22" s="15" t="s">
        <v>163</v>
      </c>
      <c r="F22" s="2"/>
      <c r="G22" s="2"/>
      <c r="H22" s="2"/>
      <c r="I22" s="28">
        <f>0+Q22</f>
        <v>0</v>
      </c>
      <c r="O22">
        <f>0+R22</f>
        <v>0</v>
      </c>
      <c r="Q22">
        <f>0+I23+I27+I31+I35+I39+I43+I47+I51+I55+I59+I63+I67+I71+I75+I79+I83+I87+I91+I95+I99+I103+I107+I111+I115+I119+I123+I127</f>
        <v>0</v>
      </c>
      <c r="R22">
        <f>0+O23+O27+O31+O35+O39+O43+O47+O51+O55+O59+O63+O67+O71+O75+O79+O83+O87+O91+O95+O99+O103+O107+O111+O115+O119+O123+O127</f>
        <v>0</v>
      </c>
    </row>
    <row r="23" spans="1:18" ht="25.5" x14ac:dyDescent="0.2">
      <c r="A23" s="12" t="s">
        <v>37</v>
      </c>
      <c r="B23" s="17" t="s">
        <v>25</v>
      </c>
      <c r="C23" s="17" t="s">
        <v>228</v>
      </c>
      <c r="D23" s="12" t="s">
        <v>45</v>
      </c>
      <c r="E23" s="18" t="s">
        <v>229</v>
      </c>
      <c r="F23" s="19" t="s">
        <v>180</v>
      </c>
      <c r="G23" s="20">
        <v>245.4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230</v>
      </c>
    </row>
    <row r="25" spans="1:18" ht="38.25" x14ac:dyDescent="0.2">
      <c r="A25" s="24" t="s">
        <v>44</v>
      </c>
      <c r="E25" s="25" t="s">
        <v>231</v>
      </c>
    </row>
    <row r="26" spans="1:18" ht="63.75" x14ac:dyDescent="0.2">
      <c r="A26" t="s">
        <v>46</v>
      </c>
      <c r="E26" s="23" t="s">
        <v>232</v>
      </c>
    </row>
    <row r="27" spans="1:18" x14ac:dyDescent="0.2">
      <c r="A27" s="12" t="s">
        <v>37</v>
      </c>
      <c r="B27" s="17" t="s">
        <v>27</v>
      </c>
      <c r="C27" s="17" t="s">
        <v>233</v>
      </c>
      <c r="D27" s="12" t="s">
        <v>45</v>
      </c>
      <c r="E27" s="18" t="s">
        <v>234</v>
      </c>
      <c r="F27" s="19" t="s">
        <v>180</v>
      </c>
      <c r="G27" s="20">
        <v>122.7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235</v>
      </c>
    </row>
    <row r="29" spans="1:18" ht="38.25" x14ac:dyDescent="0.2">
      <c r="A29" s="24" t="s">
        <v>44</v>
      </c>
      <c r="E29" s="25" t="s">
        <v>236</v>
      </c>
    </row>
    <row r="30" spans="1:18" ht="63.75" x14ac:dyDescent="0.2">
      <c r="A30" t="s">
        <v>46</v>
      </c>
      <c r="E30" s="23" t="s">
        <v>232</v>
      </c>
    </row>
    <row r="31" spans="1:18" x14ac:dyDescent="0.2">
      <c r="A31" s="12" t="s">
        <v>37</v>
      </c>
      <c r="B31" s="17" t="s">
        <v>29</v>
      </c>
      <c r="C31" s="17" t="s">
        <v>237</v>
      </c>
      <c r="D31" s="12" t="s">
        <v>45</v>
      </c>
      <c r="E31" s="18" t="s">
        <v>238</v>
      </c>
      <c r="F31" s="19" t="s">
        <v>197</v>
      </c>
      <c r="G31" s="20">
        <v>56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239</v>
      </c>
    </row>
    <row r="33" spans="1:16" x14ac:dyDescent="0.2">
      <c r="A33" s="24" t="s">
        <v>44</v>
      </c>
      <c r="E33" s="25" t="s">
        <v>240</v>
      </c>
    </row>
    <row r="34" spans="1:16" ht="63.75" x14ac:dyDescent="0.2">
      <c r="A34" t="s">
        <v>46</v>
      </c>
      <c r="E34" s="23" t="s">
        <v>232</v>
      </c>
    </row>
    <row r="35" spans="1:16" x14ac:dyDescent="0.2">
      <c r="A35" s="12" t="s">
        <v>37</v>
      </c>
      <c r="B35" s="17" t="s">
        <v>64</v>
      </c>
      <c r="C35" s="17" t="s">
        <v>241</v>
      </c>
      <c r="D35" s="12" t="s">
        <v>45</v>
      </c>
      <c r="E35" s="18" t="s">
        <v>242</v>
      </c>
      <c r="F35" s="19" t="s">
        <v>180</v>
      </c>
      <c r="G35" s="20">
        <v>280.35000000000002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243</v>
      </c>
    </row>
    <row r="37" spans="1:16" ht="38.25" x14ac:dyDescent="0.2">
      <c r="A37" s="24" t="s">
        <v>44</v>
      </c>
      <c r="E37" s="25" t="s">
        <v>244</v>
      </c>
    </row>
    <row r="38" spans="1:16" ht="63.75" x14ac:dyDescent="0.2">
      <c r="A38" t="s">
        <v>46</v>
      </c>
      <c r="E38" s="23" t="s">
        <v>232</v>
      </c>
    </row>
    <row r="39" spans="1:16" x14ac:dyDescent="0.2">
      <c r="A39" s="12" t="s">
        <v>37</v>
      </c>
      <c r="B39" s="17" t="s">
        <v>67</v>
      </c>
      <c r="C39" s="17" t="s">
        <v>245</v>
      </c>
      <c r="D39" s="12" t="s">
        <v>53</v>
      </c>
      <c r="E39" s="18" t="s">
        <v>246</v>
      </c>
      <c r="F39" s="19" t="s">
        <v>180</v>
      </c>
      <c r="G39" s="20">
        <v>10469.576999999999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247</v>
      </c>
    </row>
    <row r="41" spans="1:16" ht="63.75" x14ac:dyDescent="0.2">
      <c r="A41" s="24" t="s">
        <v>44</v>
      </c>
      <c r="E41" s="25" t="s">
        <v>248</v>
      </c>
    </row>
    <row r="42" spans="1:16" ht="38.25" x14ac:dyDescent="0.2">
      <c r="A42" t="s">
        <v>46</v>
      </c>
      <c r="E42" s="23" t="s">
        <v>249</v>
      </c>
    </row>
    <row r="43" spans="1:16" x14ac:dyDescent="0.2">
      <c r="A43" s="12" t="s">
        <v>37</v>
      </c>
      <c r="B43" s="17" t="s">
        <v>32</v>
      </c>
      <c r="C43" s="17" t="s">
        <v>245</v>
      </c>
      <c r="D43" s="12" t="s">
        <v>57</v>
      </c>
      <c r="E43" s="18" t="s">
        <v>246</v>
      </c>
      <c r="F43" s="19" t="s">
        <v>180</v>
      </c>
      <c r="G43" s="20">
        <v>8491.6650000000009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250</v>
      </c>
    </row>
    <row r="45" spans="1:16" x14ac:dyDescent="0.2">
      <c r="A45" s="24" t="s">
        <v>44</v>
      </c>
      <c r="E45" s="25" t="s">
        <v>251</v>
      </c>
    </row>
    <row r="46" spans="1:16" ht="38.25" x14ac:dyDescent="0.2">
      <c r="A46" t="s">
        <v>46</v>
      </c>
      <c r="E46" s="23" t="s">
        <v>249</v>
      </c>
    </row>
    <row r="47" spans="1:16" x14ac:dyDescent="0.2">
      <c r="A47" s="12" t="s">
        <v>37</v>
      </c>
      <c r="B47" s="17" t="s">
        <v>34</v>
      </c>
      <c r="C47" s="17" t="s">
        <v>252</v>
      </c>
      <c r="D47" s="12" t="s">
        <v>53</v>
      </c>
      <c r="E47" s="18" t="s">
        <v>253</v>
      </c>
      <c r="F47" s="19" t="s">
        <v>180</v>
      </c>
      <c r="G47" s="20">
        <v>18276.669999999998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254</v>
      </c>
    </row>
    <row r="49" spans="1:16" ht="38.25" x14ac:dyDescent="0.2">
      <c r="A49" s="24" t="s">
        <v>44</v>
      </c>
      <c r="E49" s="25" t="s">
        <v>255</v>
      </c>
    </row>
    <row r="50" spans="1:16" ht="369.75" x14ac:dyDescent="0.2">
      <c r="A50" t="s">
        <v>46</v>
      </c>
      <c r="E50" s="23" t="s">
        <v>256</v>
      </c>
    </row>
    <row r="51" spans="1:16" x14ac:dyDescent="0.2">
      <c r="A51" s="12" t="s">
        <v>37</v>
      </c>
      <c r="B51" s="17" t="s">
        <v>74</v>
      </c>
      <c r="C51" s="17" t="s">
        <v>252</v>
      </c>
      <c r="D51" s="12" t="s">
        <v>57</v>
      </c>
      <c r="E51" s="18" t="s">
        <v>253</v>
      </c>
      <c r="F51" s="19" t="s">
        <v>180</v>
      </c>
      <c r="G51" s="20">
        <v>1946.8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2" t="s">
        <v>42</v>
      </c>
      <c r="E52" s="23" t="s">
        <v>257</v>
      </c>
    </row>
    <row r="53" spans="1:16" x14ac:dyDescent="0.2">
      <c r="A53" s="24" t="s">
        <v>44</v>
      </c>
      <c r="E53" s="25" t="s">
        <v>258</v>
      </c>
    </row>
    <row r="54" spans="1:16" ht="369.75" x14ac:dyDescent="0.2">
      <c r="A54" t="s">
        <v>46</v>
      </c>
      <c r="E54" s="23" t="s">
        <v>256</v>
      </c>
    </row>
    <row r="55" spans="1:16" x14ac:dyDescent="0.2">
      <c r="A55" s="12" t="s">
        <v>37</v>
      </c>
      <c r="B55" s="17" t="s">
        <v>79</v>
      </c>
      <c r="C55" s="17" t="s">
        <v>259</v>
      </c>
      <c r="D55" s="12" t="s">
        <v>45</v>
      </c>
      <c r="E55" s="18" t="s">
        <v>260</v>
      </c>
      <c r="F55" s="19" t="s">
        <v>180</v>
      </c>
      <c r="G55" s="20">
        <v>160883.44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2" t="s">
        <v>42</v>
      </c>
      <c r="E56" s="23" t="s">
        <v>45</v>
      </c>
    </row>
    <row r="57" spans="1:16" ht="165.75" x14ac:dyDescent="0.2">
      <c r="A57" s="24" t="s">
        <v>44</v>
      </c>
      <c r="E57" s="25" t="s">
        <v>261</v>
      </c>
    </row>
    <row r="58" spans="1:16" ht="306" x14ac:dyDescent="0.2">
      <c r="A58" t="s">
        <v>46</v>
      </c>
      <c r="E58" s="23" t="s">
        <v>262</v>
      </c>
    </row>
    <row r="59" spans="1:16" x14ac:dyDescent="0.2">
      <c r="A59" s="12" t="s">
        <v>37</v>
      </c>
      <c r="B59" s="17" t="s">
        <v>84</v>
      </c>
      <c r="C59" s="17" t="s">
        <v>263</v>
      </c>
      <c r="D59" s="12" t="s">
        <v>45</v>
      </c>
      <c r="E59" s="18" t="s">
        <v>264</v>
      </c>
      <c r="F59" s="19" t="s">
        <v>180</v>
      </c>
      <c r="G59" s="20">
        <v>11.76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2" t="s">
        <v>42</v>
      </c>
      <c r="E60" s="23" t="s">
        <v>254</v>
      </c>
    </row>
    <row r="61" spans="1:16" x14ac:dyDescent="0.2">
      <c r="A61" s="24" t="s">
        <v>44</v>
      </c>
      <c r="E61" s="25" t="s">
        <v>265</v>
      </c>
    </row>
    <row r="62" spans="1:16" ht="318.75" x14ac:dyDescent="0.2">
      <c r="A62" t="s">
        <v>46</v>
      </c>
      <c r="E62" s="23" t="s">
        <v>266</v>
      </c>
    </row>
    <row r="63" spans="1:16" x14ac:dyDescent="0.2">
      <c r="A63" s="12" t="s">
        <v>37</v>
      </c>
      <c r="B63" s="17" t="s">
        <v>86</v>
      </c>
      <c r="C63" s="17" t="s">
        <v>267</v>
      </c>
      <c r="D63" s="12" t="s">
        <v>45</v>
      </c>
      <c r="E63" s="18" t="s">
        <v>268</v>
      </c>
      <c r="F63" s="19" t="s">
        <v>180</v>
      </c>
      <c r="G63" s="20">
        <v>765.14499999999998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254</v>
      </c>
    </row>
    <row r="65" spans="1:16" ht="229.5" x14ac:dyDescent="0.2">
      <c r="A65" s="24" t="s">
        <v>44</v>
      </c>
      <c r="E65" s="25" t="s">
        <v>269</v>
      </c>
    </row>
    <row r="66" spans="1:16" ht="318.75" x14ac:dyDescent="0.2">
      <c r="A66" t="s">
        <v>46</v>
      </c>
      <c r="E66" s="23" t="s">
        <v>266</v>
      </c>
    </row>
    <row r="67" spans="1:16" x14ac:dyDescent="0.2">
      <c r="A67" s="12" t="s">
        <v>37</v>
      </c>
      <c r="B67" s="17" t="s">
        <v>93</v>
      </c>
      <c r="C67" s="17" t="s">
        <v>270</v>
      </c>
      <c r="D67" s="12" t="s">
        <v>39</v>
      </c>
      <c r="E67" s="18" t="s">
        <v>271</v>
      </c>
      <c r="F67" s="19" t="s">
        <v>180</v>
      </c>
      <c r="G67" s="20">
        <v>90128.2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2" t="s">
        <v>42</v>
      </c>
      <c r="E68" s="23" t="s">
        <v>272</v>
      </c>
    </row>
    <row r="69" spans="1:16" ht="63.75" x14ac:dyDescent="0.2">
      <c r="A69" s="24" t="s">
        <v>44</v>
      </c>
      <c r="E69" s="25" t="s">
        <v>273</v>
      </c>
    </row>
    <row r="70" spans="1:16" ht="267.75" x14ac:dyDescent="0.2">
      <c r="A70" t="s">
        <v>46</v>
      </c>
      <c r="E70" s="23" t="s">
        <v>274</v>
      </c>
    </row>
    <row r="71" spans="1:16" x14ac:dyDescent="0.2">
      <c r="A71" s="12" t="s">
        <v>37</v>
      </c>
      <c r="B71" s="17" t="s">
        <v>99</v>
      </c>
      <c r="C71" s="17" t="s">
        <v>275</v>
      </c>
      <c r="D71" s="12" t="s">
        <v>45</v>
      </c>
      <c r="E71" s="18" t="s">
        <v>276</v>
      </c>
      <c r="F71" s="19" t="s">
        <v>180</v>
      </c>
      <c r="G71" s="20">
        <v>31613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6" x14ac:dyDescent="0.2">
      <c r="A72" s="22" t="s">
        <v>42</v>
      </c>
      <c r="E72" s="23" t="s">
        <v>277</v>
      </c>
    </row>
    <row r="73" spans="1:16" ht="204" x14ac:dyDescent="0.2">
      <c r="A73" s="24" t="s">
        <v>44</v>
      </c>
      <c r="E73" s="25" t="s">
        <v>278</v>
      </c>
    </row>
    <row r="74" spans="1:16" ht="267.75" x14ac:dyDescent="0.2">
      <c r="A74" t="s">
        <v>46</v>
      </c>
      <c r="E74" s="23" t="s">
        <v>274</v>
      </c>
    </row>
    <row r="75" spans="1:16" x14ac:dyDescent="0.2">
      <c r="A75" s="12" t="s">
        <v>37</v>
      </c>
      <c r="B75" s="17" t="s">
        <v>103</v>
      </c>
      <c r="C75" s="17" t="s">
        <v>279</v>
      </c>
      <c r="D75" s="12" t="s">
        <v>45</v>
      </c>
      <c r="E75" s="18" t="s">
        <v>280</v>
      </c>
      <c r="F75" s="19" t="s">
        <v>180</v>
      </c>
      <c r="G75" s="20">
        <v>40210.303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6" x14ac:dyDescent="0.2">
      <c r="A76" s="22" t="s">
        <v>42</v>
      </c>
      <c r="E76" s="23" t="s">
        <v>45</v>
      </c>
    </row>
    <row r="77" spans="1:16" ht="102" x14ac:dyDescent="0.2">
      <c r="A77" s="24" t="s">
        <v>44</v>
      </c>
      <c r="E77" s="25" t="s">
        <v>281</v>
      </c>
    </row>
    <row r="78" spans="1:16" ht="191.25" x14ac:dyDescent="0.2">
      <c r="A78" t="s">
        <v>46</v>
      </c>
      <c r="E78" s="23" t="s">
        <v>282</v>
      </c>
    </row>
    <row r="79" spans="1:16" x14ac:dyDescent="0.2">
      <c r="A79" s="12" t="s">
        <v>37</v>
      </c>
      <c r="B79" s="17" t="s">
        <v>107</v>
      </c>
      <c r="C79" s="17" t="s">
        <v>283</v>
      </c>
      <c r="D79" s="12" t="s">
        <v>39</v>
      </c>
      <c r="E79" s="18" t="s">
        <v>284</v>
      </c>
      <c r="F79" s="19" t="s">
        <v>180</v>
      </c>
      <c r="G79" s="20">
        <v>21581.3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6" x14ac:dyDescent="0.2">
      <c r="A80" s="22" t="s">
        <v>42</v>
      </c>
      <c r="E80" s="23" t="s">
        <v>285</v>
      </c>
    </row>
    <row r="81" spans="1:16" x14ac:dyDescent="0.2">
      <c r="A81" s="24" t="s">
        <v>44</v>
      </c>
      <c r="E81" s="25" t="s">
        <v>286</v>
      </c>
    </row>
    <row r="82" spans="1:16" ht="267.75" x14ac:dyDescent="0.2">
      <c r="A82" t="s">
        <v>46</v>
      </c>
      <c r="E82" s="23" t="s">
        <v>274</v>
      </c>
    </row>
    <row r="83" spans="1:16" x14ac:dyDescent="0.2">
      <c r="A83" s="12" t="s">
        <v>37</v>
      </c>
      <c r="B83" s="17" t="s">
        <v>111</v>
      </c>
      <c r="C83" s="17" t="s">
        <v>287</v>
      </c>
      <c r="D83" s="12" t="s">
        <v>45</v>
      </c>
      <c r="E83" s="18" t="s">
        <v>288</v>
      </c>
      <c r="F83" s="19" t="s">
        <v>180</v>
      </c>
      <c r="G83" s="20">
        <v>8072.08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x14ac:dyDescent="0.2">
      <c r="A84" s="22" t="s">
        <v>42</v>
      </c>
      <c r="E84" s="23" t="s">
        <v>289</v>
      </c>
    </row>
    <row r="85" spans="1:16" ht="25.5" x14ac:dyDescent="0.2">
      <c r="A85" s="24" t="s">
        <v>44</v>
      </c>
      <c r="E85" s="25" t="s">
        <v>290</v>
      </c>
    </row>
    <row r="86" spans="1:16" ht="280.5" x14ac:dyDescent="0.2">
      <c r="A86" t="s">
        <v>46</v>
      </c>
      <c r="E86" s="23" t="s">
        <v>291</v>
      </c>
    </row>
    <row r="87" spans="1:16" x14ac:dyDescent="0.2">
      <c r="A87" s="12" t="s">
        <v>37</v>
      </c>
      <c r="B87" s="17" t="s">
        <v>115</v>
      </c>
      <c r="C87" s="17" t="s">
        <v>292</v>
      </c>
      <c r="D87" s="12" t="s">
        <v>39</v>
      </c>
      <c r="E87" s="18" t="s">
        <v>293</v>
      </c>
      <c r="F87" s="19" t="s">
        <v>180</v>
      </c>
      <c r="G87" s="20">
        <v>2693.1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x14ac:dyDescent="0.2">
      <c r="A88" s="22" t="s">
        <v>42</v>
      </c>
      <c r="E88" s="23" t="s">
        <v>294</v>
      </c>
    </row>
    <row r="89" spans="1:16" x14ac:dyDescent="0.2">
      <c r="A89" s="24" t="s">
        <v>44</v>
      </c>
      <c r="E89" s="25" t="s">
        <v>295</v>
      </c>
    </row>
    <row r="90" spans="1:16" ht="242.25" x14ac:dyDescent="0.2">
      <c r="A90" t="s">
        <v>46</v>
      </c>
      <c r="E90" s="23" t="s">
        <v>296</v>
      </c>
    </row>
    <row r="91" spans="1:16" x14ac:dyDescent="0.2">
      <c r="A91" s="12" t="s">
        <v>37</v>
      </c>
      <c r="B91" s="17" t="s">
        <v>121</v>
      </c>
      <c r="C91" s="17" t="s">
        <v>297</v>
      </c>
      <c r="D91" s="12" t="s">
        <v>45</v>
      </c>
      <c r="E91" s="18" t="s">
        <v>298</v>
      </c>
      <c r="F91" s="19" t="s">
        <v>180</v>
      </c>
      <c r="G91" s="20">
        <v>82.531000000000006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x14ac:dyDescent="0.2">
      <c r="A92" s="22" t="s">
        <v>42</v>
      </c>
      <c r="E92" s="23" t="s">
        <v>299</v>
      </c>
    </row>
    <row r="93" spans="1:16" ht="76.5" x14ac:dyDescent="0.2">
      <c r="A93" s="24" t="s">
        <v>44</v>
      </c>
      <c r="E93" s="25" t="s">
        <v>300</v>
      </c>
    </row>
    <row r="94" spans="1:16" ht="229.5" x14ac:dyDescent="0.2">
      <c r="A94" t="s">
        <v>46</v>
      </c>
      <c r="E94" s="23" t="s">
        <v>301</v>
      </c>
    </row>
    <row r="95" spans="1:16" x14ac:dyDescent="0.2">
      <c r="A95" s="12" t="s">
        <v>37</v>
      </c>
      <c r="B95" s="17" t="s">
        <v>126</v>
      </c>
      <c r="C95" s="17" t="s">
        <v>302</v>
      </c>
      <c r="D95" s="12" t="s">
        <v>45</v>
      </c>
      <c r="E95" s="18" t="s">
        <v>303</v>
      </c>
      <c r="F95" s="19" t="s">
        <v>180</v>
      </c>
      <c r="G95" s="20">
        <v>117.98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x14ac:dyDescent="0.2">
      <c r="A96" s="22" t="s">
        <v>42</v>
      </c>
      <c r="E96" s="23" t="s">
        <v>304</v>
      </c>
    </row>
    <row r="97" spans="1:16" ht="191.25" x14ac:dyDescent="0.2">
      <c r="A97" s="24" t="s">
        <v>44</v>
      </c>
      <c r="E97" s="25" t="s">
        <v>305</v>
      </c>
    </row>
    <row r="98" spans="1:16" ht="229.5" x14ac:dyDescent="0.2">
      <c r="A98" t="s">
        <v>46</v>
      </c>
      <c r="E98" s="23" t="s">
        <v>306</v>
      </c>
    </row>
    <row r="99" spans="1:16" x14ac:dyDescent="0.2">
      <c r="A99" s="12" t="s">
        <v>37</v>
      </c>
      <c r="B99" s="17" t="s">
        <v>131</v>
      </c>
      <c r="C99" s="17" t="s">
        <v>307</v>
      </c>
      <c r="D99" s="12" t="s">
        <v>45</v>
      </c>
      <c r="E99" s="18" t="s">
        <v>308</v>
      </c>
      <c r="F99" s="19" t="s">
        <v>180</v>
      </c>
      <c r="G99" s="20">
        <v>297.35599999999999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6" x14ac:dyDescent="0.2">
      <c r="A100" s="22" t="s">
        <v>42</v>
      </c>
      <c r="E100" s="23" t="s">
        <v>304</v>
      </c>
    </row>
    <row r="101" spans="1:16" ht="216.75" x14ac:dyDescent="0.2">
      <c r="A101" s="24" t="s">
        <v>44</v>
      </c>
      <c r="E101" s="25" t="s">
        <v>309</v>
      </c>
    </row>
    <row r="102" spans="1:16" ht="293.25" x14ac:dyDescent="0.2">
      <c r="A102" t="s">
        <v>46</v>
      </c>
      <c r="E102" s="23" t="s">
        <v>310</v>
      </c>
    </row>
    <row r="103" spans="1:16" x14ac:dyDescent="0.2">
      <c r="A103" s="12" t="s">
        <v>37</v>
      </c>
      <c r="B103" s="17" t="s">
        <v>136</v>
      </c>
      <c r="C103" s="17" t="s">
        <v>311</v>
      </c>
      <c r="D103" s="12" t="s">
        <v>45</v>
      </c>
      <c r="E103" s="18" t="s">
        <v>312</v>
      </c>
      <c r="F103" s="19" t="s">
        <v>166</v>
      </c>
      <c r="G103" s="20">
        <v>48087.5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6" x14ac:dyDescent="0.2">
      <c r="A104" s="22" t="s">
        <v>42</v>
      </c>
      <c r="E104" s="23" t="s">
        <v>45</v>
      </c>
    </row>
    <row r="105" spans="1:16" ht="38.25" x14ac:dyDescent="0.2">
      <c r="A105" s="24" t="s">
        <v>44</v>
      </c>
      <c r="E105" s="25" t="s">
        <v>313</v>
      </c>
    </row>
    <row r="106" spans="1:16" ht="25.5" x14ac:dyDescent="0.2">
      <c r="A106" t="s">
        <v>46</v>
      </c>
      <c r="E106" s="23" t="s">
        <v>314</v>
      </c>
    </row>
    <row r="107" spans="1:16" x14ac:dyDescent="0.2">
      <c r="A107" s="12" t="s">
        <v>37</v>
      </c>
      <c r="B107" s="17" t="s">
        <v>141</v>
      </c>
      <c r="C107" s="17" t="s">
        <v>315</v>
      </c>
      <c r="D107" s="12" t="s">
        <v>45</v>
      </c>
      <c r="E107" s="18" t="s">
        <v>316</v>
      </c>
      <c r="F107" s="19" t="s">
        <v>166</v>
      </c>
      <c r="G107" s="20">
        <v>7810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6" x14ac:dyDescent="0.2">
      <c r="A108" s="22" t="s">
        <v>42</v>
      </c>
      <c r="E108" s="23" t="s">
        <v>45</v>
      </c>
    </row>
    <row r="109" spans="1:16" ht="25.5" x14ac:dyDescent="0.2">
      <c r="A109" s="24" t="s">
        <v>44</v>
      </c>
      <c r="E109" s="25" t="s">
        <v>317</v>
      </c>
    </row>
    <row r="110" spans="1:16" x14ac:dyDescent="0.2">
      <c r="A110" t="s">
        <v>46</v>
      </c>
      <c r="E110" s="23" t="s">
        <v>318</v>
      </c>
    </row>
    <row r="111" spans="1:16" x14ac:dyDescent="0.2">
      <c r="A111" s="12" t="s">
        <v>37</v>
      </c>
      <c r="B111" s="17" t="s">
        <v>319</v>
      </c>
      <c r="C111" s="17" t="s">
        <v>320</v>
      </c>
      <c r="D111" s="12" t="s">
        <v>45</v>
      </c>
      <c r="E111" s="18" t="s">
        <v>321</v>
      </c>
      <c r="F111" s="19" t="s">
        <v>166</v>
      </c>
      <c r="G111" s="20">
        <v>56189.1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6" x14ac:dyDescent="0.2">
      <c r="A112" s="22" t="s">
        <v>42</v>
      </c>
      <c r="E112" s="23" t="s">
        <v>322</v>
      </c>
    </row>
    <row r="113" spans="1:16" ht="38.25" x14ac:dyDescent="0.2">
      <c r="A113" s="24" t="s">
        <v>44</v>
      </c>
      <c r="E113" s="25" t="s">
        <v>323</v>
      </c>
    </row>
    <row r="114" spans="1:16" ht="38.25" x14ac:dyDescent="0.2">
      <c r="A114" t="s">
        <v>46</v>
      </c>
      <c r="E114" s="23" t="s">
        <v>324</v>
      </c>
    </row>
    <row r="115" spans="1:16" x14ac:dyDescent="0.2">
      <c r="A115" s="12" t="s">
        <v>37</v>
      </c>
      <c r="B115" s="17" t="s">
        <v>325</v>
      </c>
      <c r="C115" s="17" t="s">
        <v>326</v>
      </c>
      <c r="D115" s="12" t="s">
        <v>45</v>
      </c>
      <c r="E115" s="18" t="s">
        <v>327</v>
      </c>
      <c r="F115" s="19" t="s">
        <v>166</v>
      </c>
      <c r="G115" s="20">
        <v>56189.1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6" x14ac:dyDescent="0.2">
      <c r="A116" s="22" t="s">
        <v>42</v>
      </c>
      <c r="E116" s="23" t="s">
        <v>328</v>
      </c>
    </row>
    <row r="117" spans="1:16" x14ac:dyDescent="0.2">
      <c r="A117" s="24" t="s">
        <v>44</v>
      </c>
      <c r="E117" s="25" t="s">
        <v>329</v>
      </c>
    </row>
    <row r="118" spans="1:16" ht="25.5" x14ac:dyDescent="0.2">
      <c r="A118" t="s">
        <v>46</v>
      </c>
      <c r="E118" s="23" t="s">
        <v>330</v>
      </c>
    </row>
    <row r="119" spans="1:16" x14ac:dyDescent="0.2">
      <c r="A119" s="12" t="s">
        <v>37</v>
      </c>
      <c r="B119" s="17" t="s">
        <v>331</v>
      </c>
      <c r="C119" s="17" t="s">
        <v>332</v>
      </c>
      <c r="D119" s="12" t="s">
        <v>45</v>
      </c>
      <c r="E119" s="18" t="s">
        <v>333</v>
      </c>
      <c r="F119" s="19" t="s">
        <v>166</v>
      </c>
      <c r="G119" s="20">
        <v>56189.1</v>
      </c>
      <c r="H119" s="21">
        <v>0</v>
      </c>
      <c r="I119" s="21">
        <f>ROUND(ROUND(H119,2)*ROUND(G119,3),2)</f>
        <v>0</v>
      </c>
      <c r="O119">
        <f>(I119*21)/100</f>
        <v>0</v>
      </c>
      <c r="P119" t="s">
        <v>17</v>
      </c>
    </row>
    <row r="120" spans="1:16" x14ac:dyDescent="0.2">
      <c r="A120" s="22" t="s">
        <v>42</v>
      </c>
      <c r="E120" s="23" t="s">
        <v>45</v>
      </c>
    </row>
    <row r="121" spans="1:16" x14ac:dyDescent="0.2">
      <c r="A121" s="24" t="s">
        <v>44</v>
      </c>
      <c r="E121" s="25" t="s">
        <v>329</v>
      </c>
    </row>
    <row r="122" spans="1:16" ht="38.25" x14ac:dyDescent="0.2">
      <c r="A122" t="s">
        <v>46</v>
      </c>
      <c r="E122" s="23" t="s">
        <v>334</v>
      </c>
    </row>
    <row r="123" spans="1:16" x14ac:dyDescent="0.2">
      <c r="A123" s="12" t="s">
        <v>37</v>
      </c>
      <c r="B123" s="17" t="s">
        <v>335</v>
      </c>
      <c r="C123" s="17" t="s">
        <v>336</v>
      </c>
      <c r="D123" s="12" t="s">
        <v>45</v>
      </c>
      <c r="E123" s="18" t="s">
        <v>337</v>
      </c>
      <c r="F123" s="19" t="s">
        <v>166</v>
      </c>
      <c r="G123" s="20">
        <v>56189.1</v>
      </c>
      <c r="H123" s="21">
        <v>0</v>
      </c>
      <c r="I123" s="21">
        <f>ROUND(ROUND(H123,2)*ROUND(G123,3),2)</f>
        <v>0</v>
      </c>
      <c r="O123">
        <f>(I123*21)/100</f>
        <v>0</v>
      </c>
      <c r="P123" t="s">
        <v>17</v>
      </c>
    </row>
    <row r="124" spans="1:16" x14ac:dyDescent="0.2">
      <c r="A124" s="22" t="s">
        <v>42</v>
      </c>
      <c r="E124" s="23" t="s">
        <v>338</v>
      </c>
    </row>
    <row r="125" spans="1:16" x14ac:dyDescent="0.2">
      <c r="A125" s="24" t="s">
        <v>44</v>
      </c>
      <c r="E125" s="25" t="s">
        <v>329</v>
      </c>
    </row>
    <row r="126" spans="1:16" ht="25.5" x14ac:dyDescent="0.2">
      <c r="A126" t="s">
        <v>46</v>
      </c>
      <c r="E126" s="23" t="s">
        <v>339</v>
      </c>
    </row>
    <row r="127" spans="1:16" ht="25.5" x14ac:dyDescent="0.2">
      <c r="A127" s="12" t="s">
        <v>37</v>
      </c>
      <c r="B127" s="17" t="s">
        <v>340</v>
      </c>
      <c r="C127" s="17" t="s">
        <v>341</v>
      </c>
      <c r="D127" s="12" t="s">
        <v>45</v>
      </c>
      <c r="E127" s="18" t="s">
        <v>342</v>
      </c>
      <c r="F127" s="19" t="s">
        <v>89</v>
      </c>
      <c r="G127" s="20">
        <v>26</v>
      </c>
      <c r="H127" s="21">
        <v>0</v>
      </c>
      <c r="I127" s="21">
        <f>ROUND(ROUND(H127,2)*ROUND(G127,3),2)</f>
        <v>0</v>
      </c>
      <c r="O127">
        <f>(I127*21)/100</f>
        <v>0</v>
      </c>
      <c r="P127" t="s">
        <v>17</v>
      </c>
    </row>
    <row r="128" spans="1:16" x14ac:dyDescent="0.2">
      <c r="A128" s="22" t="s">
        <v>42</v>
      </c>
      <c r="E128" s="23" t="s">
        <v>343</v>
      </c>
    </row>
    <row r="129" spans="1:18" x14ac:dyDescent="0.2">
      <c r="A129" s="24" t="s">
        <v>44</v>
      </c>
      <c r="E129" s="25" t="s">
        <v>344</v>
      </c>
    </row>
    <row r="130" spans="1:18" ht="102" x14ac:dyDescent="0.2">
      <c r="A130" t="s">
        <v>46</v>
      </c>
      <c r="E130" s="23" t="s">
        <v>345</v>
      </c>
    </row>
    <row r="131" spans="1:18" ht="12.75" customHeight="1" x14ac:dyDescent="0.2">
      <c r="A131" s="2" t="s">
        <v>35</v>
      </c>
      <c r="B131" s="2"/>
      <c r="C131" s="27" t="s">
        <v>17</v>
      </c>
      <c r="D131" s="2"/>
      <c r="E131" s="15" t="s">
        <v>346</v>
      </c>
      <c r="F131" s="2"/>
      <c r="G131" s="2"/>
      <c r="H131" s="2"/>
      <c r="I131" s="28">
        <f>0+Q131</f>
        <v>0</v>
      </c>
      <c r="O131">
        <f>0+R131</f>
        <v>0</v>
      </c>
      <c r="Q131">
        <f>0+I132+I136+I140+I144+I148+I152+I156+I160</f>
        <v>0</v>
      </c>
      <c r="R131">
        <f>0+O132+O136+O140+O144+O148+O152+O156+O160</f>
        <v>0</v>
      </c>
    </row>
    <row r="132" spans="1:18" x14ac:dyDescent="0.2">
      <c r="A132" s="12" t="s">
        <v>37</v>
      </c>
      <c r="B132" s="17" t="s">
        <v>347</v>
      </c>
      <c r="C132" s="17" t="s">
        <v>348</v>
      </c>
      <c r="D132" s="12" t="s">
        <v>45</v>
      </c>
      <c r="E132" s="18" t="s">
        <v>349</v>
      </c>
      <c r="F132" s="19" t="s">
        <v>197</v>
      </c>
      <c r="G132" s="20">
        <v>216</v>
      </c>
      <c r="H132" s="21">
        <v>0</v>
      </c>
      <c r="I132" s="21">
        <f>ROUND(ROUND(H132,2)*ROUND(G132,3),2)</f>
        <v>0</v>
      </c>
      <c r="O132">
        <f>(I132*21)/100</f>
        <v>0</v>
      </c>
      <c r="P132" t="s">
        <v>17</v>
      </c>
    </row>
    <row r="133" spans="1:18" x14ac:dyDescent="0.2">
      <c r="A133" s="22" t="s">
        <v>42</v>
      </c>
      <c r="E133" s="23" t="s">
        <v>254</v>
      </c>
    </row>
    <row r="134" spans="1:18" ht="38.25" x14ac:dyDescent="0.2">
      <c r="A134" s="24" t="s">
        <v>44</v>
      </c>
      <c r="E134" s="25" t="s">
        <v>350</v>
      </c>
    </row>
    <row r="135" spans="1:18" ht="165.75" x14ac:dyDescent="0.2">
      <c r="A135" t="s">
        <v>46</v>
      </c>
      <c r="E135" s="23" t="s">
        <v>351</v>
      </c>
    </row>
    <row r="136" spans="1:18" x14ac:dyDescent="0.2">
      <c r="A136" s="12" t="s">
        <v>37</v>
      </c>
      <c r="B136" s="17" t="s">
        <v>352</v>
      </c>
      <c r="C136" s="17" t="s">
        <v>353</v>
      </c>
      <c r="D136" s="12" t="s">
        <v>45</v>
      </c>
      <c r="E136" s="18" t="s">
        <v>354</v>
      </c>
      <c r="F136" s="19" t="s">
        <v>180</v>
      </c>
      <c r="G136" s="20">
        <v>18894.419999999998</v>
      </c>
      <c r="H136" s="21">
        <v>0</v>
      </c>
      <c r="I136" s="21">
        <f>ROUND(ROUND(H136,2)*ROUND(G136,3),2)</f>
        <v>0</v>
      </c>
      <c r="O136">
        <f>(I136*21)/100</f>
        <v>0</v>
      </c>
      <c r="P136" t="s">
        <v>17</v>
      </c>
    </row>
    <row r="137" spans="1:18" x14ac:dyDescent="0.2">
      <c r="A137" s="22" t="s">
        <v>42</v>
      </c>
      <c r="E137" s="23" t="s">
        <v>355</v>
      </c>
    </row>
    <row r="138" spans="1:18" x14ac:dyDescent="0.2">
      <c r="A138" s="24" t="s">
        <v>44</v>
      </c>
      <c r="E138" s="25" t="s">
        <v>356</v>
      </c>
    </row>
    <row r="139" spans="1:18" ht="38.25" x14ac:dyDescent="0.2">
      <c r="A139" t="s">
        <v>46</v>
      </c>
      <c r="E139" s="23" t="s">
        <v>357</v>
      </c>
    </row>
    <row r="140" spans="1:18" x14ac:dyDescent="0.2">
      <c r="A140" s="12" t="s">
        <v>37</v>
      </c>
      <c r="B140" s="17" t="s">
        <v>358</v>
      </c>
      <c r="C140" s="17" t="s">
        <v>359</v>
      </c>
      <c r="D140" s="12" t="s">
        <v>45</v>
      </c>
      <c r="E140" s="18" t="s">
        <v>360</v>
      </c>
      <c r="F140" s="19" t="s">
        <v>166</v>
      </c>
      <c r="G140" s="20">
        <v>141291.75</v>
      </c>
      <c r="H140" s="21">
        <v>0</v>
      </c>
      <c r="I140" s="21">
        <f>ROUND(ROUND(H140,2)*ROUND(G140,3),2)</f>
        <v>0</v>
      </c>
      <c r="O140">
        <f>(I140*21)/100</f>
        <v>0</v>
      </c>
      <c r="P140" t="s">
        <v>17</v>
      </c>
    </row>
    <row r="141" spans="1:18" ht="25.5" x14ac:dyDescent="0.2">
      <c r="A141" s="22" t="s">
        <v>42</v>
      </c>
      <c r="E141" s="23" t="s">
        <v>361</v>
      </c>
    </row>
    <row r="142" spans="1:18" x14ac:dyDescent="0.2">
      <c r="A142" s="24" t="s">
        <v>44</v>
      </c>
      <c r="E142" s="25" t="s">
        <v>362</v>
      </c>
    </row>
    <row r="143" spans="1:18" ht="102" x14ac:dyDescent="0.2">
      <c r="A143" t="s">
        <v>46</v>
      </c>
      <c r="E143" s="23" t="s">
        <v>363</v>
      </c>
    </row>
    <row r="144" spans="1:18" x14ac:dyDescent="0.2">
      <c r="A144" s="12" t="s">
        <v>37</v>
      </c>
      <c r="B144" s="17" t="s">
        <v>364</v>
      </c>
      <c r="C144" s="17" t="s">
        <v>365</v>
      </c>
      <c r="D144" s="12" t="s">
        <v>45</v>
      </c>
      <c r="E144" s="18" t="s">
        <v>366</v>
      </c>
      <c r="F144" s="19" t="s">
        <v>166</v>
      </c>
      <c r="G144" s="20">
        <v>65509.4</v>
      </c>
      <c r="H144" s="21">
        <v>0</v>
      </c>
      <c r="I144" s="21">
        <f>ROUND(ROUND(H144,2)*ROUND(G144,3),2)</f>
        <v>0</v>
      </c>
      <c r="O144">
        <f>(I144*21)/100</f>
        <v>0</v>
      </c>
      <c r="P144" t="s">
        <v>17</v>
      </c>
    </row>
    <row r="145" spans="1:16" x14ac:dyDescent="0.2">
      <c r="A145" s="22" t="s">
        <v>42</v>
      </c>
      <c r="E145" s="23" t="s">
        <v>367</v>
      </c>
    </row>
    <row r="146" spans="1:16" ht="51" x14ac:dyDescent="0.2">
      <c r="A146" s="24" t="s">
        <v>44</v>
      </c>
      <c r="E146" s="25" t="s">
        <v>368</v>
      </c>
    </row>
    <row r="147" spans="1:16" ht="38.25" x14ac:dyDescent="0.2">
      <c r="A147" t="s">
        <v>46</v>
      </c>
      <c r="E147" s="23" t="s">
        <v>369</v>
      </c>
    </row>
    <row r="148" spans="1:16" ht="25.5" x14ac:dyDescent="0.2">
      <c r="A148" s="12" t="s">
        <v>37</v>
      </c>
      <c r="B148" s="17" t="s">
        <v>370</v>
      </c>
      <c r="C148" s="17" t="s">
        <v>371</v>
      </c>
      <c r="D148" s="12" t="s">
        <v>45</v>
      </c>
      <c r="E148" s="18" t="s">
        <v>372</v>
      </c>
      <c r="F148" s="19" t="s">
        <v>166</v>
      </c>
      <c r="G148" s="20">
        <v>131018.8</v>
      </c>
      <c r="H148" s="21">
        <v>0</v>
      </c>
      <c r="I148" s="21">
        <f>ROUND(ROUND(H148,2)*ROUND(G148,3),2)</f>
        <v>0</v>
      </c>
      <c r="O148">
        <f>(I148*21)/100</f>
        <v>0</v>
      </c>
      <c r="P148" t="s">
        <v>17</v>
      </c>
    </row>
    <row r="149" spans="1:16" x14ac:dyDescent="0.2">
      <c r="A149" s="22" t="s">
        <v>42</v>
      </c>
      <c r="E149" s="23" t="s">
        <v>373</v>
      </c>
    </row>
    <row r="150" spans="1:16" x14ac:dyDescent="0.2">
      <c r="A150" s="24" t="s">
        <v>44</v>
      </c>
      <c r="E150" s="25" t="s">
        <v>374</v>
      </c>
    </row>
    <row r="151" spans="1:16" ht="38.25" x14ac:dyDescent="0.2">
      <c r="A151" t="s">
        <v>46</v>
      </c>
      <c r="E151" s="23" t="s">
        <v>375</v>
      </c>
    </row>
    <row r="152" spans="1:16" x14ac:dyDescent="0.2">
      <c r="A152" s="12" t="s">
        <v>37</v>
      </c>
      <c r="B152" s="17" t="s">
        <v>376</v>
      </c>
      <c r="C152" s="17" t="s">
        <v>377</v>
      </c>
      <c r="D152" s="12" t="s">
        <v>45</v>
      </c>
      <c r="E152" s="18" t="s">
        <v>378</v>
      </c>
      <c r="F152" s="19" t="s">
        <v>180</v>
      </c>
      <c r="G152" s="20">
        <v>248.68799999999999</v>
      </c>
      <c r="H152" s="21">
        <v>0</v>
      </c>
      <c r="I152" s="21">
        <f>ROUND(ROUND(H152,2)*ROUND(G152,3),2)</f>
        <v>0</v>
      </c>
      <c r="O152">
        <f>(I152*21)/100</f>
        <v>0</v>
      </c>
      <c r="P152" t="s">
        <v>17</v>
      </c>
    </row>
    <row r="153" spans="1:16" x14ac:dyDescent="0.2">
      <c r="A153" s="22" t="s">
        <v>42</v>
      </c>
      <c r="E153" s="23" t="s">
        <v>379</v>
      </c>
    </row>
    <row r="154" spans="1:16" ht="25.5" x14ac:dyDescent="0.2">
      <c r="A154" s="24" t="s">
        <v>44</v>
      </c>
      <c r="E154" s="25" t="s">
        <v>380</v>
      </c>
    </row>
    <row r="155" spans="1:16" ht="51" x14ac:dyDescent="0.2">
      <c r="A155" t="s">
        <v>46</v>
      </c>
      <c r="E155" s="23" t="s">
        <v>381</v>
      </c>
    </row>
    <row r="156" spans="1:16" x14ac:dyDescent="0.2">
      <c r="A156" s="12" t="s">
        <v>37</v>
      </c>
      <c r="B156" s="17" t="s">
        <v>382</v>
      </c>
      <c r="C156" s="17" t="s">
        <v>383</v>
      </c>
      <c r="D156" s="12" t="s">
        <v>45</v>
      </c>
      <c r="E156" s="18" t="s">
        <v>384</v>
      </c>
      <c r="F156" s="19" t="s">
        <v>197</v>
      </c>
      <c r="G156" s="20">
        <v>880</v>
      </c>
      <c r="H156" s="21">
        <v>0</v>
      </c>
      <c r="I156" s="21">
        <f>ROUND(ROUND(H156,2)*ROUND(G156,3),2)</f>
        <v>0</v>
      </c>
      <c r="O156">
        <f>(I156*21)/100</f>
        <v>0</v>
      </c>
      <c r="P156" t="s">
        <v>17</v>
      </c>
    </row>
    <row r="157" spans="1:16" x14ac:dyDescent="0.2">
      <c r="A157" s="22" t="s">
        <v>42</v>
      </c>
      <c r="E157" s="23" t="s">
        <v>385</v>
      </c>
    </row>
    <row r="158" spans="1:16" x14ac:dyDescent="0.2">
      <c r="A158" s="24" t="s">
        <v>44</v>
      </c>
      <c r="E158" s="25" t="s">
        <v>386</v>
      </c>
    </row>
    <row r="159" spans="1:16" ht="191.25" x14ac:dyDescent="0.2">
      <c r="A159" t="s">
        <v>46</v>
      </c>
      <c r="E159" s="23" t="s">
        <v>387</v>
      </c>
    </row>
    <row r="160" spans="1:16" x14ac:dyDescent="0.2">
      <c r="A160" s="12" t="s">
        <v>37</v>
      </c>
      <c r="B160" s="17" t="s">
        <v>388</v>
      </c>
      <c r="C160" s="17" t="s">
        <v>389</v>
      </c>
      <c r="D160" s="12" t="s">
        <v>45</v>
      </c>
      <c r="E160" s="18" t="s">
        <v>390</v>
      </c>
      <c r="F160" s="19" t="s">
        <v>180</v>
      </c>
      <c r="G160" s="20">
        <v>5.3280000000000003</v>
      </c>
      <c r="H160" s="21">
        <v>0</v>
      </c>
      <c r="I160" s="21">
        <f>ROUND(ROUND(H160,2)*ROUND(G160,3),2)</f>
        <v>0</v>
      </c>
      <c r="O160">
        <f>(I160*21)/100</f>
        <v>0</v>
      </c>
      <c r="P160" t="s">
        <v>17</v>
      </c>
    </row>
    <row r="161" spans="1:18" x14ac:dyDescent="0.2">
      <c r="A161" s="22" t="s">
        <v>42</v>
      </c>
      <c r="E161" s="23" t="s">
        <v>45</v>
      </c>
    </row>
    <row r="162" spans="1:18" ht="25.5" x14ac:dyDescent="0.2">
      <c r="A162" s="24" t="s">
        <v>44</v>
      </c>
      <c r="E162" s="25" t="s">
        <v>391</v>
      </c>
    </row>
    <row r="163" spans="1:18" ht="369.75" x14ac:dyDescent="0.2">
      <c r="A163" t="s">
        <v>46</v>
      </c>
      <c r="E163" s="23" t="s">
        <v>392</v>
      </c>
    </row>
    <row r="164" spans="1:18" ht="12.75" customHeight="1" x14ac:dyDescent="0.2">
      <c r="A164" s="2" t="s">
        <v>35</v>
      </c>
      <c r="B164" s="2"/>
      <c r="C164" s="27" t="s">
        <v>16</v>
      </c>
      <c r="D164" s="2"/>
      <c r="E164" s="15" t="s">
        <v>393</v>
      </c>
      <c r="F164" s="2"/>
      <c r="G164" s="2"/>
      <c r="H164" s="2"/>
      <c r="I164" s="28">
        <f>0+Q164</f>
        <v>0</v>
      </c>
      <c r="O164">
        <f>0+R164</f>
        <v>0</v>
      </c>
      <c r="Q164">
        <f>0+I165+I169</f>
        <v>0</v>
      </c>
      <c r="R164">
        <f>0+O165+O169</f>
        <v>0</v>
      </c>
    </row>
    <row r="165" spans="1:18" x14ac:dyDescent="0.2">
      <c r="A165" s="12" t="s">
        <v>37</v>
      </c>
      <c r="B165" s="17" t="s">
        <v>394</v>
      </c>
      <c r="C165" s="17" t="s">
        <v>395</v>
      </c>
      <c r="D165" s="12" t="s">
        <v>45</v>
      </c>
      <c r="E165" s="18" t="s">
        <v>396</v>
      </c>
      <c r="F165" s="19" t="s">
        <v>180</v>
      </c>
      <c r="G165" s="20">
        <v>5.1859999999999999</v>
      </c>
      <c r="H165" s="21">
        <v>0</v>
      </c>
      <c r="I165" s="21">
        <f>ROUND(ROUND(H165,2)*ROUND(G165,3),2)</f>
        <v>0</v>
      </c>
      <c r="O165">
        <f>(I165*21)/100</f>
        <v>0</v>
      </c>
      <c r="P165" t="s">
        <v>17</v>
      </c>
    </row>
    <row r="166" spans="1:18" x14ac:dyDescent="0.2">
      <c r="A166" s="22" t="s">
        <v>42</v>
      </c>
      <c r="E166" s="23" t="s">
        <v>45</v>
      </c>
    </row>
    <row r="167" spans="1:18" ht="63.75" x14ac:dyDescent="0.2">
      <c r="A167" s="24" t="s">
        <v>44</v>
      </c>
      <c r="E167" s="25" t="s">
        <v>397</v>
      </c>
    </row>
    <row r="168" spans="1:18" ht="382.5" x14ac:dyDescent="0.2">
      <c r="A168" t="s">
        <v>46</v>
      </c>
      <c r="E168" s="23" t="s">
        <v>398</v>
      </c>
    </row>
    <row r="169" spans="1:18" x14ac:dyDescent="0.2">
      <c r="A169" s="12" t="s">
        <v>37</v>
      </c>
      <c r="B169" s="17" t="s">
        <v>399</v>
      </c>
      <c r="C169" s="17" t="s">
        <v>400</v>
      </c>
      <c r="D169" s="12" t="s">
        <v>45</v>
      </c>
      <c r="E169" s="18" t="s">
        <v>401</v>
      </c>
      <c r="F169" s="19" t="s">
        <v>150</v>
      </c>
      <c r="G169" s="20">
        <v>0.16</v>
      </c>
      <c r="H169" s="21">
        <v>0</v>
      </c>
      <c r="I169" s="21">
        <f>ROUND(ROUND(H169,2)*ROUND(G169,3),2)</f>
        <v>0</v>
      </c>
      <c r="O169">
        <f>(I169*21)/100</f>
        <v>0</v>
      </c>
      <c r="P169" t="s">
        <v>17</v>
      </c>
    </row>
    <row r="170" spans="1:18" x14ac:dyDescent="0.2">
      <c r="A170" s="22" t="s">
        <v>42</v>
      </c>
      <c r="E170" s="23" t="s">
        <v>402</v>
      </c>
    </row>
    <row r="171" spans="1:18" ht="76.5" x14ac:dyDescent="0.2">
      <c r="A171" s="24" t="s">
        <v>44</v>
      </c>
      <c r="E171" s="25" t="s">
        <v>403</v>
      </c>
    </row>
    <row r="172" spans="1:18" ht="242.25" x14ac:dyDescent="0.2">
      <c r="A172" t="s">
        <v>46</v>
      </c>
      <c r="E172" s="23" t="s">
        <v>404</v>
      </c>
    </row>
    <row r="173" spans="1:18" ht="12.75" customHeight="1" x14ac:dyDescent="0.2">
      <c r="A173" s="2" t="s">
        <v>35</v>
      </c>
      <c r="B173" s="2"/>
      <c r="C173" s="27" t="s">
        <v>25</v>
      </c>
      <c r="D173" s="2"/>
      <c r="E173" s="15" t="s">
        <v>405</v>
      </c>
      <c r="F173" s="2"/>
      <c r="G173" s="2"/>
      <c r="H173" s="2"/>
      <c r="I173" s="28">
        <f>0+Q173</f>
        <v>0</v>
      </c>
      <c r="O173">
        <f>0+R173</f>
        <v>0</v>
      </c>
      <c r="Q173">
        <f>0+I174+I178+I182+I186+I190+I194</f>
        <v>0</v>
      </c>
      <c r="R173">
        <f>0+O174+O178+O182+O186+O190+O194</f>
        <v>0</v>
      </c>
    </row>
    <row r="174" spans="1:18" x14ac:dyDescent="0.2">
      <c r="A174" s="12" t="s">
        <v>37</v>
      </c>
      <c r="B174" s="17" t="s">
        <v>406</v>
      </c>
      <c r="C174" s="17" t="s">
        <v>407</v>
      </c>
      <c r="D174" s="12" t="s">
        <v>45</v>
      </c>
      <c r="E174" s="18" t="s">
        <v>408</v>
      </c>
      <c r="F174" s="19" t="s">
        <v>180</v>
      </c>
      <c r="G174" s="20">
        <v>4.8230000000000004</v>
      </c>
      <c r="H174" s="21">
        <v>0</v>
      </c>
      <c r="I174" s="21">
        <f>ROUND(ROUND(H174,2)*ROUND(G174,3),2)</f>
        <v>0</v>
      </c>
      <c r="O174">
        <f>(I174*21)/100</f>
        <v>0</v>
      </c>
      <c r="P174" t="s">
        <v>17</v>
      </c>
    </row>
    <row r="175" spans="1:18" x14ac:dyDescent="0.2">
      <c r="A175" s="22" t="s">
        <v>42</v>
      </c>
      <c r="E175" s="23" t="s">
        <v>45</v>
      </c>
    </row>
    <row r="176" spans="1:18" ht="76.5" x14ac:dyDescent="0.2">
      <c r="A176" s="24" t="s">
        <v>44</v>
      </c>
      <c r="E176" s="25" t="s">
        <v>409</v>
      </c>
    </row>
    <row r="177" spans="1:16" ht="369.75" x14ac:dyDescent="0.2">
      <c r="A177" t="s">
        <v>46</v>
      </c>
      <c r="E177" s="23" t="s">
        <v>410</v>
      </c>
    </row>
    <row r="178" spans="1:16" x14ac:dyDescent="0.2">
      <c r="A178" s="12" t="s">
        <v>37</v>
      </c>
      <c r="B178" s="17" t="s">
        <v>411</v>
      </c>
      <c r="C178" s="17" t="s">
        <v>412</v>
      </c>
      <c r="D178" s="12" t="s">
        <v>45</v>
      </c>
      <c r="E178" s="18" t="s">
        <v>413</v>
      </c>
      <c r="F178" s="19" t="s">
        <v>180</v>
      </c>
      <c r="G178" s="20">
        <v>49.1</v>
      </c>
      <c r="H178" s="21">
        <v>0</v>
      </c>
      <c r="I178" s="21">
        <f>ROUND(ROUND(H178,2)*ROUND(G178,3),2)</f>
        <v>0</v>
      </c>
      <c r="O178">
        <f>(I178*21)/100</f>
        <v>0</v>
      </c>
      <c r="P178" t="s">
        <v>17</v>
      </c>
    </row>
    <row r="179" spans="1:16" x14ac:dyDescent="0.2">
      <c r="A179" s="22" t="s">
        <v>42</v>
      </c>
      <c r="E179" s="23" t="s">
        <v>414</v>
      </c>
    </row>
    <row r="180" spans="1:16" ht="204" x14ac:dyDescent="0.2">
      <c r="A180" s="24" t="s">
        <v>44</v>
      </c>
      <c r="E180" s="25" t="s">
        <v>415</v>
      </c>
    </row>
    <row r="181" spans="1:16" ht="369.75" x14ac:dyDescent="0.2">
      <c r="A181" t="s">
        <v>46</v>
      </c>
      <c r="E181" s="23" t="s">
        <v>410</v>
      </c>
    </row>
    <row r="182" spans="1:16" x14ac:dyDescent="0.2">
      <c r="A182" s="12" t="s">
        <v>37</v>
      </c>
      <c r="B182" s="17" t="s">
        <v>416</v>
      </c>
      <c r="C182" s="17" t="s">
        <v>417</v>
      </c>
      <c r="D182" s="12" t="s">
        <v>45</v>
      </c>
      <c r="E182" s="18" t="s">
        <v>418</v>
      </c>
      <c r="F182" s="19" t="s">
        <v>180</v>
      </c>
      <c r="G182" s="20">
        <v>79.540999999999997</v>
      </c>
      <c r="H182" s="21">
        <v>0</v>
      </c>
      <c r="I182" s="21">
        <f>ROUND(ROUND(H182,2)*ROUND(G182,3),2)</f>
        <v>0</v>
      </c>
      <c r="O182">
        <f>(I182*21)/100</f>
        <v>0</v>
      </c>
      <c r="P182" t="s">
        <v>17</v>
      </c>
    </row>
    <row r="183" spans="1:16" x14ac:dyDescent="0.2">
      <c r="A183" s="22" t="s">
        <v>42</v>
      </c>
      <c r="E183" s="23" t="s">
        <v>419</v>
      </c>
    </row>
    <row r="184" spans="1:16" ht="191.25" x14ac:dyDescent="0.2">
      <c r="A184" s="24" t="s">
        <v>44</v>
      </c>
      <c r="E184" s="25" t="s">
        <v>420</v>
      </c>
    </row>
    <row r="185" spans="1:16" ht="38.25" x14ac:dyDescent="0.2">
      <c r="A185" t="s">
        <v>46</v>
      </c>
      <c r="E185" s="23" t="s">
        <v>357</v>
      </c>
    </row>
    <row r="186" spans="1:16" x14ac:dyDescent="0.2">
      <c r="A186" s="12" t="s">
        <v>37</v>
      </c>
      <c r="B186" s="17" t="s">
        <v>421</v>
      </c>
      <c r="C186" s="17" t="s">
        <v>422</v>
      </c>
      <c r="D186" s="12" t="s">
        <v>45</v>
      </c>
      <c r="E186" s="18" t="s">
        <v>423</v>
      </c>
      <c r="F186" s="19" t="s">
        <v>180</v>
      </c>
      <c r="G186" s="20">
        <v>1317.22</v>
      </c>
      <c r="H186" s="21">
        <v>0</v>
      </c>
      <c r="I186" s="21">
        <f>ROUND(ROUND(H186,2)*ROUND(G186,3),2)</f>
        <v>0</v>
      </c>
      <c r="O186">
        <f>(I186*21)/100</f>
        <v>0</v>
      </c>
      <c r="P186" t="s">
        <v>17</v>
      </c>
    </row>
    <row r="187" spans="1:16" x14ac:dyDescent="0.2">
      <c r="A187" s="22" t="s">
        <v>42</v>
      </c>
      <c r="E187" s="23" t="s">
        <v>424</v>
      </c>
    </row>
    <row r="188" spans="1:16" ht="25.5" x14ac:dyDescent="0.2">
      <c r="A188" s="24" t="s">
        <v>44</v>
      </c>
      <c r="E188" s="25" t="s">
        <v>425</v>
      </c>
    </row>
    <row r="189" spans="1:16" ht="51" x14ac:dyDescent="0.2">
      <c r="A189" t="s">
        <v>46</v>
      </c>
      <c r="E189" s="23" t="s">
        <v>426</v>
      </c>
    </row>
    <row r="190" spans="1:16" x14ac:dyDescent="0.2">
      <c r="A190" s="12" t="s">
        <v>37</v>
      </c>
      <c r="B190" s="17" t="s">
        <v>427</v>
      </c>
      <c r="C190" s="17" t="s">
        <v>428</v>
      </c>
      <c r="D190" s="12" t="s">
        <v>45</v>
      </c>
      <c r="E190" s="18" t="s">
        <v>429</v>
      </c>
      <c r="F190" s="19" t="s">
        <v>180</v>
      </c>
      <c r="G190" s="20">
        <v>98.2</v>
      </c>
      <c r="H190" s="21">
        <v>0</v>
      </c>
      <c r="I190" s="21">
        <f>ROUND(ROUND(H190,2)*ROUND(G190,3),2)</f>
        <v>0</v>
      </c>
      <c r="O190">
        <f>(I190*21)/100</f>
        <v>0</v>
      </c>
      <c r="P190" t="s">
        <v>17</v>
      </c>
    </row>
    <row r="191" spans="1:16" x14ac:dyDescent="0.2">
      <c r="A191" s="22" t="s">
        <v>42</v>
      </c>
      <c r="E191" s="23" t="s">
        <v>45</v>
      </c>
    </row>
    <row r="192" spans="1:16" x14ac:dyDescent="0.2">
      <c r="A192" s="24" t="s">
        <v>44</v>
      </c>
      <c r="E192" s="25" t="s">
        <v>430</v>
      </c>
    </row>
    <row r="193" spans="1:18" ht="102" x14ac:dyDescent="0.2">
      <c r="A193" t="s">
        <v>46</v>
      </c>
      <c r="E193" s="23" t="s">
        <v>431</v>
      </c>
    </row>
    <row r="194" spans="1:18" x14ac:dyDescent="0.2">
      <c r="A194" s="12" t="s">
        <v>37</v>
      </c>
      <c r="B194" s="17" t="s">
        <v>432</v>
      </c>
      <c r="C194" s="17" t="s">
        <v>433</v>
      </c>
      <c r="D194" s="12" t="s">
        <v>45</v>
      </c>
      <c r="E194" s="18" t="s">
        <v>434</v>
      </c>
      <c r="F194" s="19" t="s">
        <v>180</v>
      </c>
      <c r="G194" s="20">
        <v>2.85</v>
      </c>
      <c r="H194" s="21">
        <v>0</v>
      </c>
      <c r="I194" s="21">
        <f>ROUND(ROUND(H194,2)*ROUND(G194,3),2)</f>
        <v>0</v>
      </c>
      <c r="O194">
        <f>(I194*21)/100</f>
        <v>0</v>
      </c>
      <c r="P194" t="s">
        <v>17</v>
      </c>
    </row>
    <row r="195" spans="1:18" x14ac:dyDescent="0.2">
      <c r="A195" s="22" t="s">
        <v>42</v>
      </c>
      <c r="E195" s="23" t="s">
        <v>435</v>
      </c>
    </row>
    <row r="196" spans="1:18" ht="51" x14ac:dyDescent="0.2">
      <c r="A196" s="24" t="s">
        <v>44</v>
      </c>
      <c r="E196" s="25" t="s">
        <v>436</v>
      </c>
    </row>
    <row r="197" spans="1:18" ht="357" x14ac:dyDescent="0.2">
      <c r="A197" t="s">
        <v>46</v>
      </c>
      <c r="E197" s="23" t="s">
        <v>437</v>
      </c>
    </row>
    <row r="198" spans="1:18" ht="12.75" customHeight="1" x14ac:dyDescent="0.2">
      <c r="A198" s="2" t="s">
        <v>35</v>
      </c>
      <c r="B198" s="2"/>
      <c r="C198" s="27" t="s">
        <v>27</v>
      </c>
      <c r="D198" s="2"/>
      <c r="E198" s="15" t="s">
        <v>438</v>
      </c>
      <c r="F198" s="2"/>
      <c r="G198" s="2"/>
      <c r="H198" s="2"/>
      <c r="I198" s="28">
        <f>0+Q198</f>
        <v>0</v>
      </c>
      <c r="O198">
        <f>0+R198</f>
        <v>0</v>
      </c>
      <c r="Q198">
        <f>0+I199+I203+I207+I211+I215+I219+I223+I227+I231+I235+I239</f>
        <v>0</v>
      </c>
      <c r="R198">
        <f>0+O199+O203+O207+O211+O215+O219+O223+O227+O231+O235+O239</f>
        <v>0</v>
      </c>
    </row>
    <row r="199" spans="1:18" ht="25.5" x14ac:dyDescent="0.2">
      <c r="A199" s="12" t="s">
        <v>37</v>
      </c>
      <c r="B199" s="17" t="s">
        <v>439</v>
      </c>
      <c r="C199" s="17" t="s">
        <v>440</v>
      </c>
      <c r="D199" s="12" t="s">
        <v>45</v>
      </c>
      <c r="E199" s="18" t="s">
        <v>441</v>
      </c>
      <c r="F199" s="19" t="s">
        <v>166</v>
      </c>
      <c r="G199" s="20">
        <v>37404.720000000001</v>
      </c>
      <c r="H199" s="21">
        <v>0</v>
      </c>
      <c r="I199" s="21">
        <f>ROUND(ROUND(H199,2)*ROUND(G199,3),2)</f>
        <v>0</v>
      </c>
      <c r="O199">
        <f>(I199*21)/100</f>
        <v>0</v>
      </c>
      <c r="P199" t="s">
        <v>17</v>
      </c>
    </row>
    <row r="200" spans="1:18" x14ac:dyDescent="0.2">
      <c r="A200" s="22" t="s">
        <v>42</v>
      </c>
      <c r="E200" s="23" t="s">
        <v>442</v>
      </c>
    </row>
    <row r="201" spans="1:18" ht="38.25" x14ac:dyDescent="0.2">
      <c r="A201" s="24" t="s">
        <v>44</v>
      </c>
      <c r="E201" s="25" t="s">
        <v>443</v>
      </c>
    </row>
    <row r="202" spans="1:18" ht="51" x14ac:dyDescent="0.2">
      <c r="A202" t="s">
        <v>46</v>
      </c>
      <c r="E202" s="23" t="s">
        <v>444</v>
      </c>
    </row>
    <row r="203" spans="1:18" x14ac:dyDescent="0.2">
      <c r="A203" s="12" t="s">
        <v>37</v>
      </c>
      <c r="B203" s="17" t="s">
        <v>445</v>
      </c>
      <c r="C203" s="17" t="s">
        <v>446</v>
      </c>
      <c r="D203" s="12" t="s">
        <v>45</v>
      </c>
      <c r="E203" s="18" t="s">
        <v>447</v>
      </c>
      <c r="F203" s="19" t="s">
        <v>166</v>
      </c>
      <c r="G203" s="20">
        <v>6770.1</v>
      </c>
      <c r="H203" s="21">
        <v>0</v>
      </c>
      <c r="I203" s="21">
        <f>ROUND(ROUND(H203,2)*ROUND(G203,3),2)</f>
        <v>0</v>
      </c>
      <c r="O203">
        <f>(I203*21)/100</f>
        <v>0</v>
      </c>
      <c r="P203" t="s">
        <v>17</v>
      </c>
    </row>
    <row r="204" spans="1:18" x14ac:dyDescent="0.2">
      <c r="A204" s="22" t="s">
        <v>42</v>
      </c>
      <c r="E204" s="23" t="s">
        <v>448</v>
      </c>
    </row>
    <row r="205" spans="1:18" ht="89.25" x14ac:dyDescent="0.2">
      <c r="A205" s="24" t="s">
        <v>44</v>
      </c>
      <c r="E205" s="25" t="s">
        <v>449</v>
      </c>
    </row>
    <row r="206" spans="1:18" ht="51" x14ac:dyDescent="0.2">
      <c r="A206" t="s">
        <v>46</v>
      </c>
      <c r="E206" s="23" t="s">
        <v>444</v>
      </c>
    </row>
    <row r="207" spans="1:18" x14ac:dyDescent="0.2">
      <c r="A207" s="12" t="s">
        <v>37</v>
      </c>
      <c r="B207" s="17" t="s">
        <v>450</v>
      </c>
      <c r="C207" s="17" t="s">
        <v>451</v>
      </c>
      <c r="D207" s="12" t="s">
        <v>45</v>
      </c>
      <c r="E207" s="18" t="s">
        <v>452</v>
      </c>
      <c r="F207" s="19" t="s">
        <v>166</v>
      </c>
      <c r="G207" s="20">
        <v>39444.480000000003</v>
      </c>
      <c r="H207" s="21">
        <v>0</v>
      </c>
      <c r="I207" s="21">
        <f>ROUND(ROUND(H207,2)*ROUND(G207,3),2)</f>
        <v>0</v>
      </c>
      <c r="O207">
        <f>(I207*21)/100</f>
        <v>0</v>
      </c>
      <c r="P207" t="s">
        <v>17</v>
      </c>
    </row>
    <row r="208" spans="1:18" x14ac:dyDescent="0.2">
      <c r="A208" s="22" t="s">
        <v>42</v>
      </c>
      <c r="E208" s="23" t="s">
        <v>453</v>
      </c>
    </row>
    <row r="209" spans="1:16" ht="38.25" x14ac:dyDescent="0.2">
      <c r="A209" s="24" t="s">
        <v>44</v>
      </c>
      <c r="E209" s="25" t="s">
        <v>454</v>
      </c>
    </row>
    <row r="210" spans="1:16" ht="51" x14ac:dyDescent="0.2">
      <c r="A210" t="s">
        <v>46</v>
      </c>
      <c r="E210" s="23" t="s">
        <v>444</v>
      </c>
    </row>
    <row r="211" spans="1:16" x14ac:dyDescent="0.2">
      <c r="A211" s="12" t="s">
        <v>37</v>
      </c>
      <c r="B211" s="17" t="s">
        <v>455</v>
      </c>
      <c r="C211" s="17" t="s">
        <v>456</v>
      </c>
      <c r="D211" s="12" t="s">
        <v>45</v>
      </c>
      <c r="E211" s="18" t="s">
        <v>457</v>
      </c>
      <c r="F211" s="19" t="s">
        <v>166</v>
      </c>
      <c r="G211" s="20">
        <v>8079.75</v>
      </c>
      <c r="H211" s="21">
        <v>0</v>
      </c>
      <c r="I211" s="21">
        <f>ROUND(ROUND(H211,2)*ROUND(G211,3),2)</f>
        <v>0</v>
      </c>
      <c r="O211">
        <f>(I211*21)/100</f>
        <v>0</v>
      </c>
      <c r="P211" t="s">
        <v>17</v>
      </c>
    </row>
    <row r="212" spans="1:16" x14ac:dyDescent="0.2">
      <c r="A212" s="22" t="s">
        <v>42</v>
      </c>
      <c r="E212" s="23" t="s">
        <v>458</v>
      </c>
    </row>
    <row r="213" spans="1:16" ht="408" x14ac:dyDescent="0.2">
      <c r="A213" s="24" t="s">
        <v>44</v>
      </c>
      <c r="E213" s="25" t="s">
        <v>459</v>
      </c>
    </row>
    <row r="214" spans="1:16" ht="38.25" x14ac:dyDescent="0.2">
      <c r="A214" t="s">
        <v>46</v>
      </c>
      <c r="E214" s="23" t="s">
        <v>460</v>
      </c>
    </row>
    <row r="215" spans="1:16" x14ac:dyDescent="0.2">
      <c r="A215" s="12" t="s">
        <v>37</v>
      </c>
      <c r="B215" s="17" t="s">
        <v>461</v>
      </c>
      <c r="C215" s="17" t="s">
        <v>462</v>
      </c>
      <c r="D215" s="12" t="s">
        <v>45</v>
      </c>
      <c r="E215" s="18" t="s">
        <v>463</v>
      </c>
      <c r="F215" s="19" t="s">
        <v>166</v>
      </c>
      <c r="G215" s="20">
        <v>37404.720000000001</v>
      </c>
      <c r="H215" s="21">
        <v>0</v>
      </c>
      <c r="I215" s="21">
        <f>ROUND(ROUND(H215,2)*ROUND(G215,3),2)</f>
        <v>0</v>
      </c>
      <c r="O215">
        <f>(I215*21)/100</f>
        <v>0</v>
      </c>
      <c r="P215" t="s">
        <v>17</v>
      </c>
    </row>
    <row r="216" spans="1:16" x14ac:dyDescent="0.2">
      <c r="A216" s="22" t="s">
        <v>42</v>
      </c>
      <c r="E216" s="23" t="s">
        <v>45</v>
      </c>
    </row>
    <row r="217" spans="1:16" x14ac:dyDescent="0.2">
      <c r="A217" s="24" t="s">
        <v>44</v>
      </c>
      <c r="E217" s="25" t="s">
        <v>464</v>
      </c>
    </row>
    <row r="218" spans="1:16" ht="51" x14ac:dyDescent="0.2">
      <c r="A218" t="s">
        <v>46</v>
      </c>
      <c r="E218" s="23" t="s">
        <v>465</v>
      </c>
    </row>
    <row r="219" spans="1:16" x14ac:dyDescent="0.2">
      <c r="A219" s="12" t="s">
        <v>37</v>
      </c>
      <c r="B219" s="17" t="s">
        <v>466</v>
      </c>
      <c r="C219" s="17" t="s">
        <v>467</v>
      </c>
      <c r="D219" s="12" t="s">
        <v>45</v>
      </c>
      <c r="E219" s="18" t="s">
        <v>468</v>
      </c>
      <c r="F219" s="19" t="s">
        <v>166</v>
      </c>
      <c r="G219" s="20">
        <v>36023.72</v>
      </c>
      <c r="H219" s="21">
        <v>0</v>
      </c>
      <c r="I219" s="21">
        <f>ROUND(ROUND(H219,2)*ROUND(G219,3),2)</f>
        <v>0</v>
      </c>
      <c r="O219">
        <f>(I219*21)/100</f>
        <v>0</v>
      </c>
      <c r="P219" t="s">
        <v>17</v>
      </c>
    </row>
    <row r="220" spans="1:16" x14ac:dyDescent="0.2">
      <c r="A220" s="22" t="s">
        <v>42</v>
      </c>
      <c r="E220" s="23" t="s">
        <v>469</v>
      </c>
    </row>
    <row r="221" spans="1:16" x14ac:dyDescent="0.2">
      <c r="A221" s="24" t="s">
        <v>44</v>
      </c>
      <c r="E221" s="25" t="s">
        <v>470</v>
      </c>
    </row>
    <row r="222" spans="1:16" ht="51" x14ac:dyDescent="0.2">
      <c r="A222" t="s">
        <v>46</v>
      </c>
      <c r="E222" s="23" t="s">
        <v>465</v>
      </c>
    </row>
    <row r="223" spans="1:16" x14ac:dyDescent="0.2">
      <c r="A223" s="12" t="s">
        <v>37</v>
      </c>
      <c r="B223" s="17" t="s">
        <v>471</v>
      </c>
      <c r="C223" s="17" t="s">
        <v>472</v>
      </c>
      <c r="D223" s="12" t="s">
        <v>45</v>
      </c>
      <c r="E223" s="18" t="s">
        <v>473</v>
      </c>
      <c r="F223" s="19" t="s">
        <v>166</v>
      </c>
      <c r="G223" s="20">
        <v>35618.129999999997</v>
      </c>
      <c r="H223" s="21">
        <v>0</v>
      </c>
      <c r="I223" s="21">
        <f>ROUND(ROUND(H223,2)*ROUND(G223,3),2)</f>
        <v>0</v>
      </c>
      <c r="O223">
        <f>(I223*21)/100</f>
        <v>0</v>
      </c>
      <c r="P223" t="s">
        <v>17</v>
      </c>
    </row>
    <row r="224" spans="1:16" x14ac:dyDescent="0.2">
      <c r="A224" s="22" t="s">
        <v>42</v>
      </c>
      <c r="E224" s="23" t="s">
        <v>474</v>
      </c>
    </row>
    <row r="225" spans="1:16" x14ac:dyDescent="0.2">
      <c r="A225" s="24" t="s">
        <v>44</v>
      </c>
      <c r="E225" s="25" t="s">
        <v>475</v>
      </c>
    </row>
    <row r="226" spans="1:16" ht="51" x14ac:dyDescent="0.2">
      <c r="A226" t="s">
        <v>46</v>
      </c>
      <c r="E226" s="23" t="s">
        <v>465</v>
      </c>
    </row>
    <row r="227" spans="1:16" ht="25.5" x14ac:dyDescent="0.2">
      <c r="A227" s="12" t="s">
        <v>37</v>
      </c>
      <c r="B227" s="17" t="s">
        <v>476</v>
      </c>
      <c r="C227" s="17" t="s">
        <v>477</v>
      </c>
      <c r="D227" s="12" t="s">
        <v>45</v>
      </c>
      <c r="E227" s="18" t="s">
        <v>478</v>
      </c>
      <c r="F227" s="19" t="s">
        <v>166</v>
      </c>
      <c r="G227" s="20">
        <v>36062.17</v>
      </c>
      <c r="H227" s="21">
        <v>0</v>
      </c>
      <c r="I227" s="21">
        <f>ROUND(ROUND(H227,2)*ROUND(G227,3),2)</f>
        <v>0</v>
      </c>
      <c r="O227">
        <f>(I227*21)/100</f>
        <v>0</v>
      </c>
      <c r="P227" t="s">
        <v>17</v>
      </c>
    </row>
    <row r="228" spans="1:16" x14ac:dyDescent="0.2">
      <c r="A228" s="22" t="s">
        <v>42</v>
      </c>
      <c r="E228" s="23" t="s">
        <v>479</v>
      </c>
    </row>
    <row r="229" spans="1:16" ht="38.25" x14ac:dyDescent="0.2">
      <c r="A229" s="24" t="s">
        <v>44</v>
      </c>
      <c r="E229" s="25" t="s">
        <v>480</v>
      </c>
    </row>
    <row r="230" spans="1:16" ht="140.25" x14ac:dyDescent="0.2">
      <c r="A230" t="s">
        <v>46</v>
      </c>
      <c r="E230" s="23" t="s">
        <v>481</v>
      </c>
    </row>
    <row r="231" spans="1:16" x14ac:dyDescent="0.2">
      <c r="A231" s="12" t="s">
        <v>37</v>
      </c>
      <c r="B231" s="17" t="s">
        <v>482</v>
      </c>
      <c r="C231" s="17" t="s">
        <v>483</v>
      </c>
      <c r="D231" s="12" t="s">
        <v>45</v>
      </c>
      <c r="E231" s="18" t="s">
        <v>484</v>
      </c>
      <c r="F231" s="19" t="s">
        <v>166</v>
      </c>
      <c r="G231" s="20">
        <v>35618.129999999997</v>
      </c>
      <c r="H231" s="21">
        <v>0</v>
      </c>
      <c r="I231" s="21">
        <f>ROUND(ROUND(H231,2)*ROUND(G231,3),2)</f>
        <v>0</v>
      </c>
      <c r="O231">
        <f>(I231*21)/100</f>
        <v>0</v>
      </c>
      <c r="P231" t="s">
        <v>17</v>
      </c>
    </row>
    <row r="232" spans="1:16" x14ac:dyDescent="0.2">
      <c r="A232" s="22" t="s">
        <v>42</v>
      </c>
      <c r="E232" s="23" t="s">
        <v>485</v>
      </c>
    </row>
    <row r="233" spans="1:16" ht="38.25" x14ac:dyDescent="0.2">
      <c r="A233" s="24" t="s">
        <v>44</v>
      </c>
      <c r="E233" s="25" t="s">
        <v>486</v>
      </c>
    </row>
    <row r="234" spans="1:16" ht="140.25" x14ac:dyDescent="0.2">
      <c r="A234" t="s">
        <v>46</v>
      </c>
      <c r="E234" s="23" t="s">
        <v>481</v>
      </c>
    </row>
    <row r="235" spans="1:16" x14ac:dyDescent="0.2">
      <c r="A235" s="12" t="s">
        <v>37</v>
      </c>
      <c r="B235" s="17" t="s">
        <v>487</v>
      </c>
      <c r="C235" s="17" t="s">
        <v>488</v>
      </c>
      <c r="D235" s="12" t="s">
        <v>45</v>
      </c>
      <c r="E235" s="18" t="s">
        <v>489</v>
      </c>
      <c r="F235" s="19" t="s">
        <v>166</v>
      </c>
      <c r="G235" s="20">
        <v>36023.72</v>
      </c>
      <c r="H235" s="21">
        <v>0</v>
      </c>
      <c r="I235" s="21">
        <f>ROUND(ROUND(H235,2)*ROUND(G235,3),2)</f>
        <v>0</v>
      </c>
      <c r="O235">
        <f>(I235*21)/100</f>
        <v>0</v>
      </c>
      <c r="P235" t="s">
        <v>17</v>
      </c>
    </row>
    <row r="236" spans="1:16" x14ac:dyDescent="0.2">
      <c r="A236" s="22" t="s">
        <v>42</v>
      </c>
      <c r="E236" s="23" t="s">
        <v>490</v>
      </c>
    </row>
    <row r="237" spans="1:16" ht="38.25" x14ac:dyDescent="0.2">
      <c r="A237" s="24" t="s">
        <v>44</v>
      </c>
      <c r="E237" s="25" t="s">
        <v>491</v>
      </c>
    </row>
    <row r="238" spans="1:16" ht="140.25" x14ac:dyDescent="0.2">
      <c r="A238" t="s">
        <v>46</v>
      </c>
      <c r="E238" s="23" t="s">
        <v>481</v>
      </c>
    </row>
    <row r="239" spans="1:16" x14ac:dyDescent="0.2">
      <c r="A239" s="12" t="s">
        <v>37</v>
      </c>
      <c r="B239" s="17" t="s">
        <v>492</v>
      </c>
      <c r="C239" s="17" t="s">
        <v>493</v>
      </c>
      <c r="D239" s="12" t="s">
        <v>45</v>
      </c>
      <c r="E239" s="18" t="s">
        <v>494</v>
      </c>
      <c r="F239" s="19" t="s">
        <v>166</v>
      </c>
      <c r="G239" s="20">
        <v>196.25</v>
      </c>
      <c r="H239" s="21">
        <v>0</v>
      </c>
      <c r="I239" s="21">
        <f>ROUND(ROUND(H239,2)*ROUND(G239,3),2)</f>
        <v>0</v>
      </c>
      <c r="O239">
        <f>(I239*21)/100</f>
        <v>0</v>
      </c>
      <c r="P239" t="s">
        <v>17</v>
      </c>
    </row>
    <row r="240" spans="1:16" x14ac:dyDescent="0.2">
      <c r="A240" s="22" t="s">
        <v>42</v>
      </c>
      <c r="E240" s="23" t="s">
        <v>45</v>
      </c>
    </row>
    <row r="241" spans="1:18" ht="63.75" x14ac:dyDescent="0.2">
      <c r="A241" s="24" t="s">
        <v>44</v>
      </c>
      <c r="E241" s="25" t="s">
        <v>495</v>
      </c>
    </row>
    <row r="242" spans="1:18" ht="165.75" x14ac:dyDescent="0.2">
      <c r="A242" t="s">
        <v>46</v>
      </c>
      <c r="E242" s="23" t="s">
        <v>496</v>
      </c>
    </row>
    <row r="243" spans="1:18" ht="12.75" customHeight="1" x14ac:dyDescent="0.2">
      <c r="A243" s="2" t="s">
        <v>35</v>
      </c>
      <c r="B243" s="2"/>
      <c r="C243" s="27" t="s">
        <v>64</v>
      </c>
      <c r="D243" s="2"/>
      <c r="E243" s="15" t="s">
        <v>497</v>
      </c>
      <c r="F243" s="2"/>
      <c r="G243" s="2"/>
      <c r="H243" s="2"/>
      <c r="I243" s="28">
        <f>0+Q243</f>
        <v>0</v>
      </c>
      <c r="O243">
        <f>0+R243</f>
        <v>0</v>
      </c>
      <c r="Q243">
        <f>0+I244</f>
        <v>0</v>
      </c>
      <c r="R243">
        <f>0+O244</f>
        <v>0</v>
      </c>
    </row>
    <row r="244" spans="1:18" x14ac:dyDescent="0.2">
      <c r="A244" s="12" t="s">
        <v>37</v>
      </c>
      <c r="B244" s="17" t="s">
        <v>498</v>
      </c>
      <c r="C244" s="17" t="s">
        <v>499</v>
      </c>
      <c r="D244" s="12" t="s">
        <v>45</v>
      </c>
      <c r="E244" s="18" t="s">
        <v>500</v>
      </c>
      <c r="F244" s="19" t="s">
        <v>166</v>
      </c>
      <c r="G244" s="20">
        <v>2.31</v>
      </c>
      <c r="H244" s="21">
        <v>0</v>
      </c>
      <c r="I244" s="21">
        <f>ROUND(ROUND(H244,2)*ROUND(G244,3),2)</f>
        <v>0</v>
      </c>
      <c r="O244">
        <f>(I244*21)/100</f>
        <v>0</v>
      </c>
      <c r="P244" t="s">
        <v>17</v>
      </c>
    </row>
    <row r="245" spans="1:18" x14ac:dyDescent="0.2">
      <c r="A245" s="22" t="s">
        <v>42</v>
      </c>
      <c r="E245" s="23" t="s">
        <v>501</v>
      </c>
    </row>
    <row r="246" spans="1:18" x14ac:dyDescent="0.2">
      <c r="A246" s="24" t="s">
        <v>44</v>
      </c>
      <c r="E246" s="25" t="s">
        <v>502</v>
      </c>
    </row>
    <row r="247" spans="1:18" ht="51" x14ac:dyDescent="0.2">
      <c r="A247" t="s">
        <v>46</v>
      </c>
      <c r="E247" s="23" t="s">
        <v>503</v>
      </c>
    </row>
    <row r="248" spans="1:18" ht="12.75" customHeight="1" x14ac:dyDescent="0.2">
      <c r="A248" s="2" t="s">
        <v>35</v>
      </c>
      <c r="B248" s="2"/>
      <c r="C248" s="27" t="s">
        <v>67</v>
      </c>
      <c r="D248" s="2"/>
      <c r="E248" s="15" t="s">
        <v>504</v>
      </c>
      <c r="F248" s="2"/>
      <c r="G248" s="2"/>
      <c r="H248" s="2"/>
      <c r="I248" s="28">
        <f>0+Q248</f>
        <v>0</v>
      </c>
      <c r="O248">
        <f>0+R248</f>
        <v>0</v>
      </c>
      <c r="Q248">
        <f>0+I249+I253+I257+I261+I265+I269+I273</f>
        <v>0</v>
      </c>
      <c r="R248">
        <f>0+O249+O253+O257+O261+O265+O269+O273</f>
        <v>0</v>
      </c>
    </row>
    <row r="249" spans="1:18" x14ac:dyDescent="0.2">
      <c r="A249" s="12" t="s">
        <v>37</v>
      </c>
      <c r="B249" s="17" t="s">
        <v>505</v>
      </c>
      <c r="C249" s="17" t="s">
        <v>506</v>
      </c>
      <c r="D249" s="12" t="s">
        <v>45</v>
      </c>
      <c r="E249" s="18" t="s">
        <v>507</v>
      </c>
      <c r="F249" s="19" t="s">
        <v>197</v>
      </c>
      <c r="G249" s="20">
        <v>43</v>
      </c>
      <c r="H249" s="21">
        <v>0</v>
      </c>
      <c r="I249" s="21">
        <f>ROUND(ROUND(H249,2)*ROUND(G249,3),2)</f>
        <v>0</v>
      </c>
      <c r="O249">
        <f>(I249*21)/100</f>
        <v>0</v>
      </c>
      <c r="P249" t="s">
        <v>17</v>
      </c>
    </row>
    <row r="250" spans="1:18" x14ac:dyDescent="0.2">
      <c r="A250" s="22" t="s">
        <v>42</v>
      </c>
      <c r="E250" s="23" t="s">
        <v>45</v>
      </c>
    </row>
    <row r="251" spans="1:18" x14ac:dyDescent="0.2">
      <c r="A251" s="24" t="s">
        <v>44</v>
      </c>
      <c r="E251" s="25" t="s">
        <v>508</v>
      </c>
    </row>
    <row r="252" spans="1:18" ht="255" x14ac:dyDescent="0.2">
      <c r="A252" t="s">
        <v>46</v>
      </c>
      <c r="E252" s="23" t="s">
        <v>509</v>
      </c>
    </row>
    <row r="253" spans="1:18" x14ac:dyDescent="0.2">
      <c r="A253" s="12" t="s">
        <v>37</v>
      </c>
      <c r="B253" s="17" t="s">
        <v>510</v>
      </c>
      <c r="C253" s="17" t="s">
        <v>511</v>
      </c>
      <c r="D253" s="12" t="s">
        <v>45</v>
      </c>
      <c r="E253" s="18" t="s">
        <v>512</v>
      </c>
      <c r="F253" s="19" t="s">
        <v>197</v>
      </c>
      <c r="G253" s="20">
        <v>33</v>
      </c>
      <c r="H253" s="21">
        <v>0</v>
      </c>
      <c r="I253" s="21">
        <f>ROUND(ROUND(H253,2)*ROUND(G253,3),2)</f>
        <v>0</v>
      </c>
      <c r="O253">
        <f>(I253*21)/100</f>
        <v>0</v>
      </c>
      <c r="P253" t="s">
        <v>17</v>
      </c>
    </row>
    <row r="254" spans="1:18" x14ac:dyDescent="0.2">
      <c r="A254" s="22" t="s">
        <v>42</v>
      </c>
      <c r="E254" s="23" t="s">
        <v>45</v>
      </c>
    </row>
    <row r="255" spans="1:18" x14ac:dyDescent="0.2">
      <c r="A255" s="24" t="s">
        <v>44</v>
      </c>
      <c r="E255" s="25" t="s">
        <v>513</v>
      </c>
    </row>
    <row r="256" spans="1:18" ht="255" x14ac:dyDescent="0.2">
      <c r="A256" t="s">
        <v>46</v>
      </c>
      <c r="E256" s="23" t="s">
        <v>509</v>
      </c>
    </row>
    <row r="257" spans="1:16" x14ac:dyDescent="0.2">
      <c r="A257" s="12" t="s">
        <v>37</v>
      </c>
      <c r="B257" s="17" t="s">
        <v>514</v>
      </c>
      <c r="C257" s="17" t="s">
        <v>515</v>
      </c>
      <c r="D257" s="12" t="s">
        <v>45</v>
      </c>
      <c r="E257" s="18" t="s">
        <v>516</v>
      </c>
      <c r="F257" s="19" t="s">
        <v>197</v>
      </c>
      <c r="G257" s="20">
        <v>80</v>
      </c>
      <c r="H257" s="21">
        <v>0</v>
      </c>
      <c r="I257" s="21">
        <f>ROUND(ROUND(H257,2)*ROUND(G257,3),2)</f>
        <v>0</v>
      </c>
      <c r="O257">
        <f>(I257*21)/100</f>
        <v>0</v>
      </c>
      <c r="P257" t="s">
        <v>17</v>
      </c>
    </row>
    <row r="258" spans="1:16" ht="25.5" x14ac:dyDescent="0.2">
      <c r="A258" s="22" t="s">
        <v>42</v>
      </c>
      <c r="E258" s="23" t="s">
        <v>517</v>
      </c>
    </row>
    <row r="259" spans="1:16" ht="25.5" x14ac:dyDescent="0.2">
      <c r="A259" s="24" t="s">
        <v>44</v>
      </c>
      <c r="E259" s="25" t="s">
        <v>518</v>
      </c>
    </row>
    <row r="260" spans="1:16" ht="255" x14ac:dyDescent="0.2">
      <c r="A260" t="s">
        <v>46</v>
      </c>
      <c r="E260" s="23" t="s">
        <v>519</v>
      </c>
    </row>
    <row r="261" spans="1:16" x14ac:dyDescent="0.2">
      <c r="A261" s="12" t="s">
        <v>37</v>
      </c>
      <c r="B261" s="17" t="s">
        <v>520</v>
      </c>
      <c r="C261" s="17" t="s">
        <v>521</v>
      </c>
      <c r="D261" s="12" t="s">
        <v>45</v>
      </c>
      <c r="E261" s="18" t="s">
        <v>522</v>
      </c>
      <c r="F261" s="19" t="s">
        <v>197</v>
      </c>
      <c r="G261" s="20">
        <v>38</v>
      </c>
      <c r="H261" s="21">
        <v>0</v>
      </c>
      <c r="I261" s="21">
        <f>ROUND(ROUND(H261,2)*ROUND(G261,3),2)</f>
        <v>0</v>
      </c>
      <c r="O261">
        <f>(I261*21)/100</f>
        <v>0</v>
      </c>
      <c r="P261" t="s">
        <v>17</v>
      </c>
    </row>
    <row r="262" spans="1:16" x14ac:dyDescent="0.2">
      <c r="A262" s="22" t="s">
        <v>42</v>
      </c>
      <c r="E262" s="23" t="s">
        <v>523</v>
      </c>
    </row>
    <row r="263" spans="1:16" ht="51" x14ac:dyDescent="0.2">
      <c r="A263" s="24" t="s">
        <v>44</v>
      </c>
      <c r="E263" s="25" t="s">
        <v>524</v>
      </c>
    </row>
    <row r="264" spans="1:16" ht="255" x14ac:dyDescent="0.2">
      <c r="A264" t="s">
        <v>46</v>
      </c>
      <c r="E264" s="23" t="s">
        <v>525</v>
      </c>
    </row>
    <row r="265" spans="1:16" x14ac:dyDescent="0.2">
      <c r="A265" s="12" t="s">
        <v>37</v>
      </c>
      <c r="B265" s="17" t="s">
        <v>526</v>
      </c>
      <c r="C265" s="17" t="s">
        <v>527</v>
      </c>
      <c r="D265" s="12" t="s">
        <v>45</v>
      </c>
      <c r="E265" s="18" t="s">
        <v>528</v>
      </c>
      <c r="F265" s="19" t="s">
        <v>197</v>
      </c>
      <c r="G265" s="20">
        <v>121</v>
      </c>
      <c r="H265" s="21">
        <v>0</v>
      </c>
      <c r="I265" s="21">
        <f>ROUND(ROUND(H265,2)*ROUND(G265,3),2)</f>
        <v>0</v>
      </c>
      <c r="O265">
        <f>(I265*21)/100</f>
        <v>0</v>
      </c>
      <c r="P265" t="s">
        <v>17</v>
      </c>
    </row>
    <row r="266" spans="1:16" x14ac:dyDescent="0.2">
      <c r="A266" s="22" t="s">
        <v>42</v>
      </c>
      <c r="E266" s="23" t="s">
        <v>529</v>
      </c>
    </row>
    <row r="267" spans="1:16" x14ac:dyDescent="0.2">
      <c r="A267" s="24" t="s">
        <v>44</v>
      </c>
      <c r="E267" s="25" t="s">
        <v>530</v>
      </c>
    </row>
    <row r="268" spans="1:16" ht="255" x14ac:dyDescent="0.2">
      <c r="A268" t="s">
        <v>46</v>
      </c>
      <c r="E268" s="23" t="s">
        <v>525</v>
      </c>
    </row>
    <row r="269" spans="1:16" x14ac:dyDescent="0.2">
      <c r="A269" s="12" t="s">
        <v>37</v>
      </c>
      <c r="B269" s="17" t="s">
        <v>531</v>
      </c>
      <c r="C269" s="17" t="s">
        <v>532</v>
      </c>
      <c r="D269" s="12" t="s">
        <v>45</v>
      </c>
      <c r="E269" s="18" t="s">
        <v>533</v>
      </c>
      <c r="F269" s="19" t="s">
        <v>89</v>
      </c>
      <c r="G269" s="20">
        <v>3</v>
      </c>
      <c r="H269" s="21">
        <v>0</v>
      </c>
      <c r="I269" s="21">
        <f>ROUND(ROUND(H269,2)*ROUND(G269,3),2)</f>
        <v>0</v>
      </c>
      <c r="O269">
        <f>(I269*21)/100</f>
        <v>0</v>
      </c>
      <c r="P269" t="s">
        <v>17</v>
      </c>
    </row>
    <row r="270" spans="1:16" x14ac:dyDescent="0.2">
      <c r="A270" s="22" t="s">
        <v>42</v>
      </c>
      <c r="E270" s="23" t="s">
        <v>45</v>
      </c>
    </row>
    <row r="271" spans="1:16" x14ac:dyDescent="0.2">
      <c r="A271" s="24" t="s">
        <v>44</v>
      </c>
      <c r="E271" s="25" t="s">
        <v>534</v>
      </c>
    </row>
    <row r="272" spans="1:16" ht="89.25" x14ac:dyDescent="0.2">
      <c r="A272" t="s">
        <v>46</v>
      </c>
      <c r="E272" s="23" t="s">
        <v>535</v>
      </c>
    </row>
    <row r="273" spans="1:18" x14ac:dyDescent="0.2">
      <c r="A273" s="12" t="s">
        <v>37</v>
      </c>
      <c r="B273" s="17" t="s">
        <v>536</v>
      </c>
      <c r="C273" s="17" t="s">
        <v>537</v>
      </c>
      <c r="D273" s="12" t="s">
        <v>45</v>
      </c>
      <c r="E273" s="18" t="s">
        <v>538</v>
      </c>
      <c r="F273" s="19" t="s">
        <v>89</v>
      </c>
      <c r="G273" s="20">
        <v>2</v>
      </c>
      <c r="H273" s="21">
        <v>0</v>
      </c>
      <c r="I273" s="21">
        <f>ROUND(ROUND(H273,2)*ROUND(G273,3),2)</f>
        <v>0</v>
      </c>
      <c r="O273">
        <f>(I273*21)/100</f>
        <v>0</v>
      </c>
      <c r="P273" t="s">
        <v>17</v>
      </c>
    </row>
    <row r="274" spans="1:18" x14ac:dyDescent="0.2">
      <c r="A274" s="22" t="s">
        <v>42</v>
      </c>
      <c r="E274" s="23" t="s">
        <v>45</v>
      </c>
    </row>
    <row r="275" spans="1:18" ht="38.25" x14ac:dyDescent="0.2">
      <c r="A275" s="24" t="s">
        <v>44</v>
      </c>
      <c r="E275" s="25" t="s">
        <v>539</v>
      </c>
    </row>
    <row r="276" spans="1:18" ht="76.5" x14ac:dyDescent="0.2">
      <c r="A276" t="s">
        <v>46</v>
      </c>
      <c r="E276" s="23" t="s">
        <v>540</v>
      </c>
    </row>
    <row r="277" spans="1:18" ht="12.75" customHeight="1" x14ac:dyDescent="0.2">
      <c r="A277" s="2" t="s">
        <v>35</v>
      </c>
      <c r="B277" s="2"/>
      <c r="C277" s="27" t="s">
        <v>32</v>
      </c>
      <c r="D277" s="2"/>
      <c r="E277" s="15" t="s">
        <v>177</v>
      </c>
      <c r="F277" s="2"/>
      <c r="G277" s="2"/>
      <c r="H277" s="2"/>
      <c r="I277" s="28">
        <f>0+Q277</f>
        <v>0</v>
      </c>
      <c r="O277">
        <f>0+R277</f>
        <v>0</v>
      </c>
      <c r="Q277">
        <f>0+I278+I282+I286+I290+I294+I298+I302+I306+I310+I314+I318+I322+I326+I330+I334+I338+I342+I346+I350+I354+I358+I362+I366+I370+I374+I378+I382+I386+I390</f>
        <v>0</v>
      </c>
      <c r="R277">
        <f>0+O278+O282+O286+O290+O294+O298+O302+O306+O310+O314+O318+O322+O326+O330+O334+O338+O342+O346+O350+O354+O358+O362+O366+O370+O374+O378+O382+O386+O390</f>
        <v>0</v>
      </c>
    </row>
    <row r="278" spans="1:18" x14ac:dyDescent="0.2">
      <c r="A278" s="12" t="s">
        <v>37</v>
      </c>
      <c r="B278" s="17" t="s">
        <v>541</v>
      </c>
      <c r="C278" s="17" t="s">
        <v>542</v>
      </c>
      <c r="D278" s="12" t="s">
        <v>45</v>
      </c>
      <c r="E278" s="18" t="s">
        <v>543</v>
      </c>
      <c r="F278" s="19" t="s">
        <v>197</v>
      </c>
      <c r="G278" s="20">
        <v>20.5</v>
      </c>
      <c r="H278" s="21">
        <v>0</v>
      </c>
      <c r="I278" s="21">
        <f>ROUND(ROUND(H278,2)*ROUND(G278,3),2)</f>
        <v>0</v>
      </c>
      <c r="O278">
        <f>(I278*21)/100</f>
        <v>0</v>
      </c>
      <c r="P278" t="s">
        <v>17</v>
      </c>
    </row>
    <row r="279" spans="1:18" x14ac:dyDescent="0.2">
      <c r="A279" s="22" t="s">
        <v>42</v>
      </c>
      <c r="E279" s="23" t="s">
        <v>45</v>
      </c>
    </row>
    <row r="280" spans="1:18" ht="51" x14ac:dyDescent="0.2">
      <c r="A280" s="24" t="s">
        <v>44</v>
      </c>
      <c r="E280" s="25" t="s">
        <v>544</v>
      </c>
    </row>
    <row r="281" spans="1:18" ht="63.75" x14ac:dyDescent="0.2">
      <c r="A281" t="s">
        <v>46</v>
      </c>
      <c r="E281" s="23" t="s">
        <v>545</v>
      </c>
    </row>
    <row r="282" spans="1:18" ht="25.5" x14ac:dyDescent="0.2">
      <c r="A282" s="12" t="s">
        <v>37</v>
      </c>
      <c r="B282" s="17" t="s">
        <v>546</v>
      </c>
      <c r="C282" s="17" t="s">
        <v>547</v>
      </c>
      <c r="D282" s="12" t="s">
        <v>45</v>
      </c>
      <c r="E282" s="18" t="s">
        <v>548</v>
      </c>
      <c r="F282" s="19" t="s">
        <v>197</v>
      </c>
      <c r="G282" s="20">
        <v>5043</v>
      </c>
      <c r="H282" s="21">
        <v>0</v>
      </c>
      <c r="I282" s="21">
        <f>ROUND(ROUND(H282,2)*ROUND(G282,3),2)</f>
        <v>0</v>
      </c>
      <c r="O282">
        <f>(I282*21)/100</f>
        <v>0</v>
      </c>
      <c r="P282" t="s">
        <v>17</v>
      </c>
    </row>
    <row r="283" spans="1:18" x14ac:dyDescent="0.2">
      <c r="A283" s="22" t="s">
        <v>42</v>
      </c>
      <c r="E283" s="23" t="s">
        <v>45</v>
      </c>
    </row>
    <row r="284" spans="1:18" ht="293.25" x14ac:dyDescent="0.2">
      <c r="A284" s="24" t="s">
        <v>44</v>
      </c>
      <c r="E284" s="25" t="s">
        <v>549</v>
      </c>
    </row>
    <row r="285" spans="1:18" ht="127.5" x14ac:dyDescent="0.2">
      <c r="A285" t="s">
        <v>46</v>
      </c>
      <c r="E285" s="23" t="s">
        <v>550</v>
      </c>
    </row>
    <row r="286" spans="1:18" ht="25.5" x14ac:dyDescent="0.2">
      <c r="A286" s="12" t="s">
        <v>37</v>
      </c>
      <c r="B286" s="17" t="s">
        <v>551</v>
      </c>
      <c r="C286" s="17" t="s">
        <v>552</v>
      </c>
      <c r="D286" s="12" t="s">
        <v>45</v>
      </c>
      <c r="E286" s="18" t="s">
        <v>553</v>
      </c>
      <c r="F286" s="19" t="s">
        <v>197</v>
      </c>
      <c r="G286" s="20">
        <v>74</v>
      </c>
      <c r="H286" s="21">
        <v>0</v>
      </c>
      <c r="I286" s="21">
        <f>ROUND(ROUND(H286,2)*ROUND(G286,3),2)</f>
        <v>0</v>
      </c>
      <c r="O286">
        <f>(I286*21)/100</f>
        <v>0</v>
      </c>
      <c r="P286" t="s">
        <v>17</v>
      </c>
    </row>
    <row r="287" spans="1:18" x14ac:dyDescent="0.2">
      <c r="A287" s="22" t="s">
        <v>42</v>
      </c>
      <c r="E287" s="23" t="s">
        <v>554</v>
      </c>
    </row>
    <row r="288" spans="1:18" ht="51" x14ac:dyDescent="0.2">
      <c r="A288" s="24" t="s">
        <v>44</v>
      </c>
      <c r="E288" s="25" t="s">
        <v>555</v>
      </c>
    </row>
    <row r="289" spans="1:16" ht="127.5" x14ac:dyDescent="0.2">
      <c r="A289" t="s">
        <v>46</v>
      </c>
      <c r="E289" s="23" t="s">
        <v>550</v>
      </c>
    </row>
    <row r="290" spans="1:16" x14ac:dyDescent="0.2">
      <c r="A290" s="12" t="s">
        <v>37</v>
      </c>
      <c r="B290" s="17" t="s">
        <v>556</v>
      </c>
      <c r="C290" s="17" t="s">
        <v>557</v>
      </c>
      <c r="D290" s="12" t="s">
        <v>53</v>
      </c>
      <c r="E290" s="18" t="s">
        <v>558</v>
      </c>
      <c r="F290" s="19" t="s">
        <v>89</v>
      </c>
      <c r="G290" s="20">
        <v>24</v>
      </c>
      <c r="H290" s="21">
        <v>0</v>
      </c>
      <c r="I290" s="21">
        <f>ROUND(ROUND(H290,2)*ROUND(G290,3),2)</f>
        <v>0</v>
      </c>
      <c r="O290">
        <f>(I290*21)/100</f>
        <v>0</v>
      </c>
      <c r="P290" t="s">
        <v>17</v>
      </c>
    </row>
    <row r="291" spans="1:16" x14ac:dyDescent="0.2">
      <c r="A291" s="22" t="s">
        <v>42</v>
      </c>
      <c r="E291" s="23" t="s">
        <v>559</v>
      </c>
    </row>
    <row r="292" spans="1:16" ht="76.5" x14ac:dyDescent="0.2">
      <c r="A292" s="24" t="s">
        <v>44</v>
      </c>
      <c r="E292" s="25" t="s">
        <v>560</v>
      </c>
    </row>
    <row r="293" spans="1:16" ht="51" x14ac:dyDescent="0.2">
      <c r="A293" t="s">
        <v>46</v>
      </c>
      <c r="E293" s="23" t="s">
        <v>561</v>
      </c>
    </row>
    <row r="294" spans="1:16" x14ac:dyDescent="0.2">
      <c r="A294" s="12" t="s">
        <v>37</v>
      </c>
      <c r="B294" s="17" t="s">
        <v>562</v>
      </c>
      <c r="C294" s="17" t="s">
        <v>557</v>
      </c>
      <c r="D294" s="12" t="s">
        <v>57</v>
      </c>
      <c r="E294" s="18" t="s">
        <v>558</v>
      </c>
      <c r="F294" s="19" t="s">
        <v>89</v>
      </c>
      <c r="G294" s="20">
        <v>8</v>
      </c>
      <c r="H294" s="21">
        <v>0</v>
      </c>
      <c r="I294" s="21">
        <f>ROUND(ROUND(H294,2)*ROUND(G294,3),2)</f>
        <v>0</v>
      </c>
      <c r="O294">
        <f>(I294*21)/100</f>
        <v>0</v>
      </c>
      <c r="P294" t="s">
        <v>17</v>
      </c>
    </row>
    <row r="295" spans="1:16" x14ac:dyDescent="0.2">
      <c r="A295" s="22" t="s">
        <v>42</v>
      </c>
      <c r="E295" s="23" t="s">
        <v>563</v>
      </c>
    </row>
    <row r="296" spans="1:16" x14ac:dyDescent="0.2">
      <c r="A296" s="24" t="s">
        <v>44</v>
      </c>
      <c r="E296" s="25" t="s">
        <v>45</v>
      </c>
    </row>
    <row r="297" spans="1:16" ht="51" x14ac:dyDescent="0.2">
      <c r="A297" t="s">
        <v>46</v>
      </c>
      <c r="E297" s="23" t="s">
        <v>561</v>
      </c>
    </row>
    <row r="298" spans="1:16" ht="25.5" x14ac:dyDescent="0.2">
      <c r="A298" s="12" t="s">
        <v>37</v>
      </c>
      <c r="B298" s="17" t="s">
        <v>564</v>
      </c>
      <c r="C298" s="17" t="s">
        <v>565</v>
      </c>
      <c r="D298" s="12" t="s">
        <v>45</v>
      </c>
      <c r="E298" s="18" t="s">
        <v>566</v>
      </c>
      <c r="F298" s="19" t="s">
        <v>89</v>
      </c>
      <c r="G298" s="20">
        <v>34</v>
      </c>
      <c r="H298" s="21">
        <v>0</v>
      </c>
      <c r="I298" s="21">
        <f>ROUND(ROUND(H298,2)*ROUND(G298,3),2)</f>
        <v>0</v>
      </c>
      <c r="O298">
        <f>(I298*21)/100</f>
        <v>0</v>
      </c>
      <c r="P298" t="s">
        <v>17</v>
      </c>
    </row>
    <row r="299" spans="1:16" x14ac:dyDescent="0.2">
      <c r="A299" s="22" t="s">
        <v>42</v>
      </c>
      <c r="E299" s="23" t="s">
        <v>567</v>
      </c>
    </row>
    <row r="300" spans="1:16" ht="38.25" x14ac:dyDescent="0.2">
      <c r="A300" s="24" t="s">
        <v>44</v>
      </c>
      <c r="E300" s="25" t="s">
        <v>568</v>
      </c>
    </row>
    <row r="301" spans="1:16" ht="51" x14ac:dyDescent="0.2">
      <c r="A301" t="s">
        <v>46</v>
      </c>
      <c r="E301" s="23" t="s">
        <v>561</v>
      </c>
    </row>
    <row r="302" spans="1:16" ht="25.5" x14ac:dyDescent="0.2">
      <c r="A302" s="12" t="s">
        <v>37</v>
      </c>
      <c r="B302" s="17" t="s">
        <v>569</v>
      </c>
      <c r="C302" s="17" t="s">
        <v>565</v>
      </c>
      <c r="D302" s="12" t="s">
        <v>53</v>
      </c>
      <c r="E302" s="18" t="s">
        <v>566</v>
      </c>
      <c r="F302" s="19" t="s">
        <v>89</v>
      </c>
      <c r="G302" s="20">
        <v>129</v>
      </c>
      <c r="H302" s="21">
        <v>0</v>
      </c>
      <c r="I302" s="21">
        <f>ROUND(ROUND(H302,2)*ROUND(G302,3),2)</f>
        <v>0</v>
      </c>
      <c r="O302">
        <f>(I302*21)/100</f>
        <v>0</v>
      </c>
      <c r="P302" t="s">
        <v>17</v>
      </c>
    </row>
    <row r="303" spans="1:16" x14ac:dyDescent="0.2">
      <c r="A303" s="22" t="s">
        <v>42</v>
      </c>
      <c r="E303" s="23" t="s">
        <v>570</v>
      </c>
    </row>
    <row r="304" spans="1:16" ht="38.25" x14ac:dyDescent="0.2">
      <c r="A304" s="24" t="s">
        <v>44</v>
      </c>
      <c r="E304" s="25" t="s">
        <v>571</v>
      </c>
    </row>
    <row r="305" spans="1:16" ht="51" x14ac:dyDescent="0.2">
      <c r="A305" t="s">
        <v>46</v>
      </c>
      <c r="E305" s="23" t="s">
        <v>561</v>
      </c>
    </row>
    <row r="306" spans="1:16" ht="25.5" x14ac:dyDescent="0.2">
      <c r="A306" s="12" t="s">
        <v>37</v>
      </c>
      <c r="B306" s="17" t="s">
        <v>572</v>
      </c>
      <c r="C306" s="17" t="s">
        <v>573</v>
      </c>
      <c r="D306" s="12" t="s">
        <v>45</v>
      </c>
      <c r="E306" s="18" t="s">
        <v>574</v>
      </c>
      <c r="F306" s="19" t="s">
        <v>89</v>
      </c>
      <c r="G306" s="20">
        <v>46</v>
      </c>
      <c r="H306" s="21">
        <v>0</v>
      </c>
      <c r="I306" s="21">
        <f>ROUND(ROUND(H306,2)*ROUND(G306,3),2)</f>
        <v>0</v>
      </c>
      <c r="O306">
        <f>(I306*21)/100</f>
        <v>0</v>
      </c>
      <c r="P306" t="s">
        <v>17</v>
      </c>
    </row>
    <row r="307" spans="1:16" x14ac:dyDescent="0.2">
      <c r="A307" s="22" t="s">
        <v>42</v>
      </c>
      <c r="E307" s="23" t="s">
        <v>45</v>
      </c>
    </row>
    <row r="308" spans="1:16" ht="242.25" x14ac:dyDescent="0.2">
      <c r="A308" s="24" t="s">
        <v>44</v>
      </c>
      <c r="E308" s="25" t="s">
        <v>575</v>
      </c>
    </row>
    <row r="309" spans="1:16" ht="25.5" x14ac:dyDescent="0.2">
      <c r="A309" t="s">
        <v>46</v>
      </c>
      <c r="E309" s="23" t="s">
        <v>576</v>
      </c>
    </row>
    <row r="310" spans="1:16" x14ac:dyDescent="0.2">
      <c r="A310" s="12" t="s">
        <v>37</v>
      </c>
      <c r="B310" s="17" t="s">
        <v>577</v>
      </c>
      <c r="C310" s="17" t="s">
        <v>578</v>
      </c>
      <c r="D310" s="12" t="s">
        <v>45</v>
      </c>
      <c r="E310" s="18" t="s">
        <v>579</v>
      </c>
      <c r="F310" s="19" t="s">
        <v>89</v>
      </c>
      <c r="G310" s="20">
        <v>2</v>
      </c>
      <c r="H310" s="21">
        <v>0</v>
      </c>
      <c r="I310" s="21">
        <f>ROUND(ROUND(H310,2)*ROUND(G310,3),2)</f>
        <v>0</v>
      </c>
      <c r="O310">
        <f>(I310*21)/100</f>
        <v>0</v>
      </c>
      <c r="P310" t="s">
        <v>17</v>
      </c>
    </row>
    <row r="311" spans="1:16" x14ac:dyDescent="0.2">
      <c r="A311" s="22" t="s">
        <v>42</v>
      </c>
      <c r="E311" s="23" t="s">
        <v>45</v>
      </c>
    </row>
    <row r="312" spans="1:16" x14ac:dyDescent="0.2">
      <c r="A312" s="24" t="s">
        <v>44</v>
      </c>
      <c r="E312" s="25" t="s">
        <v>580</v>
      </c>
    </row>
    <row r="313" spans="1:16" ht="25.5" x14ac:dyDescent="0.2">
      <c r="A313" t="s">
        <v>46</v>
      </c>
      <c r="E313" s="23" t="s">
        <v>576</v>
      </c>
    </row>
    <row r="314" spans="1:16" x14ac:dyDescent="0.2">
      <c r="A314" s="12" t="s">
        <v>37</v>
      </c>
      <c r="B314" s="17" t="s">
        <v>581</v>
      </c>
      <c r="C314" s="17" t="s">
        <v>582</v>
      </c>
      <c r="D314" s="12" t="s">
        <v>45</v>
      </c>
      <c r="E314" s="18" t="s">
        <v>583</v>
      </c>
      <c r="F314" s="19" t="s">
        <v>166</v>
      </c>
      <c r="G314" s="20">
        <v>8.75</v>
      </c>
      <c r="H314" s="21">
        <v>0</v>
      </c>
      <c r="I314" s="21">
        <f>ROUND(ROUND(H314,2)*ROUND(G314,3),2)</f>
        <v>0</v>
      </c>
      <c r="O314">
        <f>(I314*21)/100</f>
        <v>0</v>
      </c>
      <c r="P314" t="s">
        <v>17</v>
      </c>
    </row>
    <row r="315" spans="1:16" x14ac:dyDescent="0.2">
      <c r="A315" s="22" t="s">
        <v>42</v>
      </c>
      <c r="E315" s="23" t="s">
        <v>45</v>
      </c>
    </row>
    <row r="316" spans="1:16" x14ac:dyDescent="0.2">
      <c r="A316" s="24" t="s">
        <v>44</v>
      </c>
      <c r="E316" s="25" t="s">
        <v>584</v>
      </c>
    </row>
    <row r="317" spans="1:16" ht="25.5" x14ac:dyDescent="0.2">
      <c r="A317" t="s">
        <v>46</v>
      </c>
      <c r="E317" s="23" t="s">
        <v>576</v>
      </c>
    </row>
    <row r="318" spans="1:16" ht="25.5" x14ac:dyDescent="0.2">
      <c r="A318" s="12" t="s">
        <v>37</v>
      </c>
      <c r="B318" s="17" t="s">
        <v>585</v>
      </c>
      <c r="C318" s="17" t="s">
        <v>586</v>
      </c>
      <c r="D318" s="12" t="s">
        <v>45</v>
      </c>
      <c r="E318" s="18" t="s">
        <v>587</v>
      </c>
      <c r="F318" s="19" t="s">
        <v>89</v>
      </c>
      <c r="G318" s="20">
        <v>43</v>
      </c>
      <c r="H318" s="21">
        <v>0</v>
      </c>
      <c r="I318" s="21">
        <f>ROUND(ROUND(H318,2)*ROUND(G318,3),2)</f>
        <v>0</v>
      </c>
      <c r="O318">
        <f>(I318*21)/100</f>
        <v>0</v>
      </c>
      <c r="P318" t="s">
        <v>17</v>
      </c>
    </row>
    <row r="319" spans="1:16" x14ac:dyDescent="0.2">
      <c r="A319" s="22" t="s">
        <v>42</v>
      </c>
      <c r="E319" s="23" t="s">
        <v>45</v>
      </c>
    </row>
    <row r="320" spans="1:16" x14ac:dyDescent="0.2">
      <c r="A320" s="24" t="s">
        <v>44</v>
      </c>
      <c r="E320" s="25" t="s">
        <v>45</v>
      </c>
    </row>
    <row r="321" spans="1:16" ht="38.25" x14ac:dyDescent="0.2">
      <c r="A321" t="s">
        <v>46</v>
      </c>
      <c r="E321" s="23" t="s">
        <v>588</v>
      </c>
    </row>
    <row r="322" spans="1:16" x14ac:dyDescent="0.2">
      <c r="A322" s="12" t="s">
        <v>37</v>
      </c>
      <c r="B322" s="17" t="s">
        <v>589</v>
      </c>
      <c r="C322" s="17" t="s">
        <v>590</v>
      </c>
      <c r="D322" s="12" t="s">
        <v>45</v>
      </c>
      <c r="E322" s="18" t="s">
        <v>591</v>
      </c>
      <c r="F322" s="19" t="s">
        <v>89</v>
      </c>
      <c r="G322" s="20">
        <v>2</v>
      </c>
      <c r="H322" s="21">
        <v>0</v>
      </c>
      <c r="I322" s="21">
        <f>ROUND(ROUND(H322,2)*ROUND(G322,3),2)</f>
        <v>0</v>
      </c>
      <c r="O322">
        <f>(I322*21)/100</f>
        <v>0</v>
      </c>
      <c r="P322" t="s">
        <v>17</v>
      </c>
    </row>
    <row r="323" spans="1:16" x14ac:dyDescent="0.2">
      <c r="A323" s="22" t="s">
        <v>42</v>
      </c>
      <c r="E323" s="23" t="s">
        <v>45</v>
      </c>
    </row>
    <row r="324" spans="1:16" x14ac:dyDescent="0.2">
      <c r="A324" s="24" t="s">
        <v>44</v>
      </c>
      <c r="E324" s="25" t="s">
        <v>592</v>
      </c>
    </row>
    <row r="325" spans="1:16" ht="38.25" x14ac:dyDescent="0.2">
      <c r="A325" t="s">
        <v>46</v>
      </c>
      <c r="E325" s="23" t="s">
        <v>588</v>
      </c>
    </row>
    <row r="326" spans="1:16" ht="25.5" x14ac:dyDescent="0.2">
      <c r="A326" s="12" t="s">
        <v>37</v>
      </c>
      <c r="B326" s="17" t="s">
        <v>593</v>
      </c>
      <c r="C326" s="17" t="s">
        <v>594</v>
      </c>
      <c r="D326" s="12" t="s">
        <v>45</v>
      </c>
      <c r="E326" s="18" t="s">
        <v>595</v>
      </c>
      <c r="F326" s="19" t="s">
        <v>166</v>
      </c>
      <c r="G326" s="20">
        <v>2423.3020000000001</v>
      </c>
      <c r="H326" s="21">
        <v>0</v>
      </c>
      <c r="I326" s="21">
        <f>ROUND(ROUND(H326,2)*ROUND(G326,3),2)</f>
        <v>0</v>
      </c>
      <c r="O326">
        <f>(I326*21)/100</f>
        <v>0</v>
      </c>
      <c r="P326" t="s">
        <v>17</v>
      </c>
    </row>
    <row r="327" spans="1:16" x14ac:dyDescent="0.2">
      <c r="A327" s="22" t="s">
        <v>42</v>
      </c>
      <c r="E327" s="23" t="s">
        <v>596</v>
      </c>
    </row>
    <row r="328" spans="1:16" ht="153" x14ac:dyDescent="0.2">
      <c r="A328" s="24" t="s">
        <v>44</v>
      </c>
      <c r="E328" s="25" t="s">
        <v>597</v>
      </c>
    </row>
    <row r="329" spans="1:16" ht="38.25" x14ac:dyDescent="0.2">
      <c r="A329" t="s">
        <v>46</v>
      </c>
      <c r="E329" s="23" t="s">
        <v>598</v>
      </c>
    </row>
    <row r="330" spans="1:16" ht="25.5" x14ac:dyDescent="0.2">
      <c r="A330" s="12" t="s">
        <v>37</v>
      </c>
      <c r="B330" s="17" t="s">
        <v>599</v>
      </c>
      <c r="C330" s="17" t="s">
        <v>600</v>
      </c>
      <c r="D330" s="12" t="s">
        <v>45</v>
      </c>
      <c r="E330" s="18" t="s">
        <v>601</v>
      </c>
      <c r="F330" s="19" t="s">
        <v>166</v>
      </c>
      <c r="G330" s="20">
        <v>157.625</v>
      </c>
      <c r="H330" s="21">
        <v>0</v>
      </c>
      <c r="I330" s="21">
        <f>ROUND(ROUND(H330,2)*ROUND(G330,3),2)</f>
        <v>0</v>
      </c>
      <c r="O330">
        <f>(I330*21)/100</f>
        <v>0</v>
      </c>
      <c r="P330" t="s">
        <v>17</v>
      </c>
    </row>
    <row r="331" spans="1:16" x14ac:dyDescent="0.2">
      <c r="A331" s="22" t="s">
        <v>42</v>
      </c>
      <c r="E331" s="23" t="s">
        <v>602</v>
      </c>
    </row>
    <row r="332" spans="1:16" ht="63.75" x14ac:dyDescent="0.2">
      <c r="A332" s="24" t="s">
        <v>44</v>
      </c>
      <c r="E332" s="25" t="s">
        <v>603</v>
      </c>
    </row>
    <row r="333" spans="1:16" ht="38.25" x14ac:dyDescent="0.2">
      <c r="A333" t="s">
        <v>46</v>
      </c>
      <c r="E333" s="23" t="s">
        <v>598</v>
      </c>
    </row>
    <row r="334" spans="1:16" x14ac:dyDescent="0.2">
      <c r="A334" s="12" t="s">
        <v>37</v>
      </c>
      <c r="B334" s="17" t="s">
        <v>604</v>
      </c>
      <c r="C334" s="17" t="s">
        <v>605</v>
      </c>
      <c r="D334" s="12" t="s">
        <v>45</v>
      </c>
      <c r="E334" s="18" t="s">
        <v>606</v>
      </c>
      <c r="F334" s="19" t="s">
        <v>166</v>
      </c>
      <c r="G334" s="20">
        <v>2265.6750000000002</v>
      </c>
      <c r="H334" s="21">
        <v>0</v>
      </c>
      <c r="I334" s="21">
        <f>ROUND(ROUND(H334,2)*ROUND(G334,3),2)</f>
        <v>0</v>
      </c>
      <c r="O334">
        <f>(I334*21)/100</f>
        <v>0</v>
      </c>
      <c r="P334" t="s">
        <v>17</v>
      </c>
    </row>
    <row r="335" spans="1:16" x14ac:dyDescent="0.2">
      <c r="A335" s="22" t="s">
        <v>42</v>
      </c>
      <c r="E335" s="23" t="s">
        <v>602</v>
      </c>
    </row>
    <row r="336" spans="1:16" ht="63.75" x14ac:dyDescent="0.2">
      <c r="A336" s="24" t="s">
        <v>44</v>
      </c>
      <c r="E336" s="25" t="s">
        <v>607</v>
      </c>
    </row>
    <row r="337" spans="1:16" ht="38.25" x14ac:dyDescent="0.2">
      <c r="A337" t="s">
        <v>46</v>
      </c>
      <c r="E337" s="23" t="s">
        <v>598</v>
      </c>
    </row>
    <row r="338" spans="1:16" ht="25.5" x14ac:dyDescent="0.2">
      <c r="A338" s="12" t="s">
        <v>37</v>
      </c>
      <c r="B338" s="17" t="s">
        <v>608</v>
      </c>
      <c r="C338" s="17" t="s">
        <v>609</v>
      </c>
      <c r="D338" s="12" t="s">
        <v>45</v>
      </c>
      <c r="E338" s="18" t="s">
        <v>610</v>
      </c>
      <c r="F338" s="19" t="s">
        <v>166</v>
      </c>
      <c r="G338" s="20">
        <v>125.5</v>
      </c>
      <c r="H338" s="21">
        <v>0</v>
      </c>
      <c r="I338" s="21">
        <f>ROUND(ROUND(H338,2)*ROUND(G338,3),2)</f>
        <v>0</v>
      </c>
      <c r="O338">
        <f>(I338*21)/100</f>
        <v>0</v>
      </c>
      <c r="P338" t="s">
        <v>17</v>
      </c>
    </row>
    <row r="339" spans="1:16" x14ac:dyDescent="0.2">
      <c r="A339" s="22" t="s">
        <v>42</v>
      </c>
      <c r="E339" s="23" t="s">
        <v>45</v>
      </c>
    </row>
    <row r="340" spans="1:16" ht="63.75" x14ac:dyDescent="0.2">
      <c r="A340" s="24" t="s">
        <v>44</v>
      </c>
      <c r="E340" s="25" t="s">
        <v>611</v>
      </c>
    </row>
    <row r="341" spans="1:16" x14ac:dyDescent="0.2">
      <c r="A341" t="s">
        <v>46</v>
      </c>
      <c r="E341" s="23" t="s">
        <v>612</v>
      </c>
    </row>
    <row r="342" spans="1:16" x14ac:dyDescent="0.2">
      <c r="A342" s="12" t="s">
        <v>37</v>
      </c>
      <c r="B342" s="17" t="s">
        <v>613</v>
      </c>
      <c r="C342" s="17" t="s">
        <v>614</v>
      </c>
      <c r="D342" s="12" t="s">
        <v>45</v>
      </c>
      <c r="E342" s="18" t="s">
        <v>615</v>
      </c>
      <c r="F342" s="19" t="s">
        <v>166</v>
      </c>
      <c r="G342" s="20">
        <v>11.75</v>
      </c>
      <c r="H342" s="21">
        <v>0</v>
      </c>
      <c r="I342" s="21">
        <f>ROUND(ROUND(H342,2)*ROUND(G342,3),2)</f>
        <v>0</v>
      </c>
      <c r="O342">
        <f>(I342*21)/100</f>
        <v>0</v>
      </c>
      <c r="P342" t="s">
        <v>17</v>
      </c>
    </row>
    <row r="343" spans="1:16" x14ac:dyDescent="0.2">
      <c r="A343" s="22" t="s">
        <v>42</v>
      </c>
      <c r="E343" s="23" t="s">
        <v>616</v>
      </c>
    </row>
    <row r="344" spans="1:16" x14ac:dyDescent="0.2">
      <c r="A344" s="24" t="s">
        <v>44</v>
      </c>
      <c r="E344" s="25" t="s">
        <v>617</v>
      </c>
    </row>
    <row r="345" spans="1:16" x14ac:dyDescent="0.2">
      <c r="A345" t="s">
        <v>46</v>
      </c>
      <c r="E345" s="23" t="s">
        <v>618</v>
      </c>
    </row>
    <row r="346" spans="1:16" x14ac:dyDescent="0.2">
      <c r="A346" s="12" t="s">
        <v>37</v>
      </c>
      <c r="B346" s="17" t="s">
        <v>619</v>
      </c>
      <c r="C346" s="17" t="s">
        <v>620</v>
      </c>
      <c r="D346" s="12" t="s">
        <v>45</v>
      </c>
      <c r="E346" s="18" t="s">
        <v>621</v>
      </c>
      <c r="F346" s="19" t="s">
        <v>89</v>
      </c>
      <c r="G346" s="20">
        <v>427</v>
      </c>
      <c r="H346" s="21">
        <v>0</v>
      </c>
      <c r="I346" s="21">
        <f>ROUND(ROUND(H346,2)*ROUND(G346,3),2)</f>
        <v>0</v>
      </c>
      <c r="O346">
        <f>(I346*21)/100</f>
        <v>0</v>
      </c>
      <c r="P346" t="s">
        <v>17</v>
      </c>
    </row>
    <row r="347" spans="1:16" x14ac:dyDescent="0.2">
      <c r="A347" s="22" t="s">
        <v>42</v>
      </c>
      <c r="E347" s="23" t="s">
        <v>622</v>
      </c>
    </row>
    <row r="348" spans="1:16" ht="25.5" x14ac:dyDescent="0.2">
      <c r="A348" s="24" t="s">
        <v>44</v>
      </c>
      <c r="E348" s="25" t="s">
        <v>623</v>
      </c>
    </row>
    <row r="349" spans="1:16" x14ac:dyDescent="0.2">
      <c r="A349" t="s">
        <v>46</v>
      </c>
      <c r="E349" s="23" t="s">
        <v>624</v>
      </c>
    </row>
    <row r="350" spans="1:16" x14ac:dyDescent="0.2">
      <c r="A350" s="12" t="s">
        <v>37</v>
      </c>
      <c r="B350" s="17" t="s">
        <v>625</v>
      </c>
      <c r="C350" s="17" t="s">
        <v>626</v>
      </c>
      <c r="D350" s="12" t="s">
        <v>45</v>
      </c>
      <c r="E350" s="18" t="s">
        <v>627</v>
      </c>
      <c r="F350" s="19" t="s">
        <v>197</v>
      </c>
      <c r="G350" s="20">
        <v>200</v>
      </c>
      <c r="H350" s="21">
        <v>0</v>
      </c>
      <c r="I350" s="21">
        <f>ROUND(ROUND(H350,2)*ROUND(G350,3),2)</f>
        <v>0</v>
      </c>
      <c r="O350">
        <f>(I350*21)/100</f>
        <v>0</v>
      </c>
      <c r="P350" t="s">
        <v>17</v>
      </c>
    </row>
    <row r="351" spans="1:16" x14ac:dyDescent="0.2">
      <c r="A351" s="22" t="s">
        <v>42</v>
      </c>
      <c r="E351" s="23" t="s">
        <v>628</v>
      </c>
    </row>
    <row r="352" spans="1:16" ht="76.5" x14ac:dyDescent="0.2">
      <c r="A352" s="24" t="s">
        <v>44</v>
      </c>
      <c r="E352" s="25" t="s">
        <v>629</v>
      </c>
    </row>
    <row r="353" spans="1:16" ht="51" x14ac:dyDescent="0.2">
      <c r="A353" t="s">
        <v>46</v>
      </c>
      <c r="E353" s="23" t="s">
        <v>630</v>
      </c>
    </row>
    <row r="354" spans="1:16" x14ac:dyDescent="0.2">
      <c r="A354" s="12" t="s">
        <v>37</v>
      </c>
      <c r="B354" s="17" t="s">
        <v>631</v>
      </c>
      <c r="C354" s="17" t="s">
        <v>632</v>
      </c>
      <c r="D354" s="12" t="s">
        <v>45</v>
      </c>
      <c r="E354" s="18" t="s">
        <v>633</v>
      </c>
      <c r="F354" s="19" t="s">
        <v>89</v>
      </c>
      <c r="G354" s="20">
        <v>2</v>
      </c>
      <c r="H354" s="21">
        <v>0</v>
      </c>
      <c r="I354" s="21">
        <f>ROUND(ROUND(H354,2)*ROUND(G354,3),2)</f>
        <v>0</v>
      </c>
      <c r="O354">
        <f>(I354*21)/100</f>
        <v>0</v>
      </c>
      <c r="P354" t="s">
        <v>17</v>
      </c>
    </row>
    <row r="355" spans="1:16" x14ac:dyDescent="0.2">
      <c r="A355" s="22" t="s">
        <v>42</v>
      </c>
      <c r="E355" s="23" t="s">
        <v>45</v>
      </c>
    </row>
    <row r="356" spans="1:16" ht="38.25" x14ac:dyDescent="0.2">
      <c r="A356" s="24" t="s">
        <v>44</v>
      </c>
      <c r="E356" s="25" t="s">
        <v>634</v>
      </c>
    </row>
    <row r="357" spans="1:16" ht="409.5" x14ac:dyDescent="0.2">
      <c r="A357" t="s">
        <v>46</v>
      </c>
      <c r="E357" s="23" t="s">
        <v>635</v>
      </c>
    </row>
    <row r="358" spans="1:16" x14ac:dyDescent="0.2">
      <c r="A358" s="12" t="s">
        <v>37</v>
      </c>
      <c r="B358" s="17" t="s">
        <v>636</v>
      </c>
      <c r="C358" s="17" t="s">
        <v>637</v>
      </c>
      <c r="D358" s="12" t="s">
        <v>45</v>
      </c>
      <c r="E358" s="18" t="s">
        <v>638</v>
      </c>
      <c r="F358" s="19" t="s">
        <v>89</v>
      </c>
      <c r="G358" s="20">
        <v>1</v>
      </c>
      <c r="H358" s="21">
        <v>0</v>
      </c>
      <c r="I358" s="21">
        <f>ROUND(ROUND(H358,2)*ROUND(G358,3),2)</f>
        <v>0</v>
      </c>
      <c r="O358">
        <f>(I358*21)/100</f>
        <v>0</v>
      </c>
      <c r="P358" t="s">
        <v>17</v>
      </c>
    </row>
    <row r="359" spans="1:16" x14ac:dyDescent="0.2">
      <c r="A359" s="22" t="s">
        <v>42</v>
      </c>
      <c r="E359" s="23" t="s">
        <v>45</v>
      </c>
    </row>
    <row r="360" spans="1:16" x14ac:dyDescent="0.2">
      <c r="A360" s="24" t="s">
        <v>44</v>
      </c>
      <c r="E360" s="25" t="s">
        <v>639</v>
      </c>
    </row>
    <row r="361" spans="1:16" ht="409.5" x14ac:dyDescent="0.2">
      <c r="A361" t="s">
        <v>46</v>
      </c>
      <c r="E361" s="23" t="s">
        <v>635</v>
      </c>
    </row>
    <row r="362" spans="1:16" x14ac:dyDescent="0.2">
      <c r="A362" s="12" t="s">
        <v>37</v>
      </c>
      <c r="B362" s="17" t="s">
        <v>640</v>
      </c>
      <c r="C362" s="17" t="s">
        <v>641</v>
      </c>
      <c r="D362" s="12" t="s">
        <v>45</v>
      </c>
      <c r="E362" s="18" t="s">
        <v>642</v>
      </c>
      <c r="F362" s="19" t="s">
        <v>89</v>
      </c>
      <c r="G362" s="20">
        <v>1</v>
      </c>
      <c r="H362" s="21">
        <v>0</v>
      </c>
      <c r="I362" s="21">
        <f>ROUND(ROUND(H362,2)*ROUND(G362,3),2)</f>
        <v>0</v>
      </c>
      <c r="O362">
        <f>(I362*21)/100</f>
        <v>0</v>
      </c>
      <c r="P362" t="s">
        <v>17</v>
      </c>
    </row>
    <row r="363" spans="1:16" x14ac:dyDescent="0.2">
      <c r="A363" s="22" t="s">
        <v>42</v>
      </c>
      <c r="E363" s="23" t="s">
        <v>45</v>
      </c>
    </row>
    <row r="364" spans="1:16" ht="25.5" x14ac:dyDescent="0.2">
      <c r="A364" s="24" t="s">
        <v>44</v>
      </c>
      <c r="E364" s="25" t="s">
        <v>643</v>
      </c>
    </row>
    <row r="365" spans="1:16" ht="409.5" x14ac:dyDescent="0.2">
      <c r="A365" t="s">
        <v>46</v>
      </c>
      <c r="E365" s="23" t="s">
        <v>644</v>
      </c>
    </row>
    <row r="366" spans="1:16" x14ac:dyDescent="0.2">
      <c r="A366" s="12" t="s">
        <v>37</v>
      </c>
      <c r="B366" s="17" t="s">
        <v>645</v>
      </c>
      <c r="C366" s="17" t="s">
        <v>646</v>
      </c>
      <c r="D366" s="12" t="s">
        <v>45</v>
      </c>
      <c r="E366" s="18" t="s">
        <v>647</v>
      </c>
      <c r="F366" s="19" t="s">
        <v>197</v>
      </c>
      <c r="G366" s="20">
        <v>49</v>
      </c>
      <c r="H366" s="21">
        <v>0</v>
      </c>
      <c r="I366" s="21">
        <f>ROUND(ROUND(H366,2)*ROUND(G366,3),2)</f>
        <v>0</v>
      </c>
      <c r="O366">
        <f>(I366*21)/100</f>
        <v>0</v>
      </c>
      <c r="P366" t="s">
        <v>17</v>
      </c>
    </row>
    <row r="367" spans="1:16" x14ac:dyDescent="0.2">
      <c r="A367" s="22" t="s">
        <v>42</v>
      </c>
      <c r="E367" s="23" t="s">
        <v>648</v>
      </c>
    </row>
    <row r="368" spans="1:16" ht="51" x14ac:dyDescent="0.2">
      <c r="A368" s="24" t="s">
        <v>44</v>
      </c>
      <c r="E368" s="25" t="s">
        <v>649</v>
      </c>
    </row>
    <row r="369" spans="1:16" ht="63.75" x14ac:dyDescent="0.2">
      <c r="A369" t="s">
        <v>46</v>
      </c>
      <c r="E369" s="23" t="s">
        <v>650</v>
      </c>
    </row>
    <row r="370" spans="1:16" x14ac:dyDescent="0.2">
      <c r="A370" s="12" t="s">
        <v>37</v>
      </c>
      <c r="B370" s="17" t="s">
        <v>651</v>
      </c>
      <c r="C370" s="17" t="s">
        <v>652</v>
      </c>
      <c r="D370" s="12" t="s">
        <v>45</v>
      </c>
      <c r="E370" s="18" t="s">
        <v>653</v>
      </c>
      <c r="F370" s="19" t="s">
        <v>197</v>
      </c>
      <c r="G370" s="20">
        <v>104</v>
      </c>
      <c r="H370" s="21">
        <v>0</v>
      </c>
      <c r="I370" s="21">
        <f>ROUND(ROUND(H370,2)*ROUND(G370,3),2)</f>
        <v>0</v>
      </c>
      <c r="O370">
        <f>(I370*21)/100</f>
        <v>0</v>
      </c>
      <c r="P370" t="s">
        <v>17</v>
      </c>
    </row>
    <row r="371" spans="1:16" x14ac:dyDescent="0.2">
      <c r="A371" s="22" t="s">
        <v>42</v>
      </c>
      <c r="E371" s="23" t="s">
        <v>654</v>
      </c>
    </row>
    <row r="372" spans="1:16" ht="63.75" x14ac:dyDescent="0.2">
      <c r="A372" s="24" t="s">
        <v>44</v>
      </c>
      <c r="E372" s="25" t="s">
        <v>655</v>
      </c>
    </row>
    <row r="373" spans="1:16" ht="63.75" x14ac:dyDescent="0.2">
      <c r="A373" t="s">
        <v>46</v>
      </c>
      <c r="E373" s="23" t="s">
        <v>650</v>
      </c>
    </row>
    <row r="374" spans="1:16" x14ac:dyDescent="0.2">
      <c r="A374" s="12" t="s">
        <v>37</v>
      </c>
      <c r="B374" s="17" t="s">
        <v>656</v>
      </c>
      <c r="C374" s="17" t="s">
        <v>657</v>
      </c>
      <c r="D374" s="12" t="s">
        <v>45</v>
      </c>
      <c r="E374" s="18" t="s">
        <v>658</v>
      </c>
      <c r="F374" s="19" t="s">
        <v>197</v>
      </c>
      <c r="G374" s="20">
        <v>25.5</v>
      </c>
      <c r="H374" s="21">
        <v>0</v>
      </c>
      <c r="I374" s="21">
        <f>ROUND(ROUND(H374,2)*ROUND(G374,3),2)</f>
        <v>0</v>
      </c>
      <c r="O374">
        <f>(I374*21)/100</f>
        <v>0</v>
      </c>
      <c r="P374" t="s">
        <v>17</v>
      </c>
    </row>
    <row r="375" spans="1:16" x14ac:dyDescent="0.2">
      <c r="A375" s="22" t="s">
        <v>42</v>
      </c>
      <c r="E375" s="23" t="s">
        <v>659</v>
      </c>
    </row>
    <row r="376" spans="1:16" x14ac:dyDescent="0.2">
      <c r="A376" s="24" t="s">
        <v>44</v>
      </c>
      <c r="E376" s="25" t="s">
        <v>660</v>
      </c>
    </row>
    <row r="377" spans="1:16" ht="63.75" x14ac:dyDescent="0.2">
      <c r="A377" t="s">
        <v>46</v>
      </c>
      <c r="E377" s="23" t="s">
        <v>650</v>
      </c>
    </row>
    <row r="378" spans="1:16" x14ac:dyDescent="0.2">
      <c r="A378" s="12" t="s">
        <v>37</v>
      </c>
      <c r="B378" s="17" t="s">
        <v>661</v>
      </c>
      <c r="C378" s="17" t="s">
        <v>662</v>
      </c>
      <c r="D378" s="12" t="s">
        <v>45</v>
      </c>
      <c r="E378" s="18" t="s">
        <v>663</v>
      </c>
      <c r="F378" s="19" t="s">
        <v>180</v>
      </c>
      <c r="G378" s="20">
        <v>9.9000000000000005E-2</v>
      </c>
      <c r="H378" s="21">
        <v>0</v>
      </c>
      <c r="I378" s="21">
        <f>ROUND(ROUND(H378,2)*ROUND(G378,3),2)</f>
        <v>0</v>
      </c>
      <c r="O378">
        <f>(I378*21)/100</f>
        <v>0</v>
      </c>
      <c r="P378" t="s">
        <v>17</v>
      </c>
    </row>
    <row r="379" spans="1:16" x14ac:dyDescent="0.2">
      <c r="A379" s="22" t="s">
        <v>42</v>
      </c>
      <c r="E379" s="23" t="s">
        <v>664</v>
      </c>
    </row>
    <row r="380" spans="1:16" ht="51" x14ac:dyDescent="0.2">
      <c r="A380" s="24" t="s">
        <v>44</v>
      </c>
      <c r="E380" s="25" t="s">
        <v>665</v>
      </c>
    </row>
    <row r="381" spans="1:16" ht="409.5" x14ac:dyDescent="0.2">
      <c r="A381" t="s">
        <v>46</v>
      </c>
      <c r="E381" s="23" t="s">
        <v>666</v>
      </c>
    </row>
    <row r="382" spans="1:16" ht="25.5" x14ac:dyDescent="0.2">
      <c r="A382" s="12" t="s">
        <v>37</v>
      </c>
      <c r="B382" s="17" t="s">
        <v>667</v>
      </c>
      <c r="C382" s="17" t="s">
        <v>668</v>
      </c>
      <c r="D382" s="12" t="s">
        <v>45</v>
      </c>
      <c r="E382" s="18" t="s">
        <v>669</v>
      </c>
      <c r="F382" s="19" t="s">
        <v>197</v>
      </c>
      <c r="G382" s="20">
        <v>5113.5</v>
      </c>
      <c r="H382" s="21">
        <v>0</v>
      </c>
      <c r="I382" s="21">
        <f>ROUND(ROUND(H382,2)*ROUND(G382,3),2)</f>
        <v>0</v>
      </c>
      <c r="O382">
        <f>(I382*21)/100</f>
        <v>0</v>
      </c>
      <c r="P382" t="s">
        <v>17</v>
      </c>
    </row>
    <row r="383" spans="1:16" ht="25.5" x14ac:dyDescent="0.2">
      <c r="A383" s="22" t="s">
        <v>42</v>
      </c>
      <c r="E383" s="23" t="s">
        <v>670</v>
      </c>
    </row>
    <row r="384" spans="1:16" ht="51" x14ac:dyDescent="0.2">
      <c r="A384" s="24" t="s">
        <v>44</v>
      </c>
      <c r="E384" s="25" t="s">
        <v>671</v>
      </c>
    </row>
    <row r="385" spans="1:16" ht="89.25" x14ac:dyDescent="0.2">
      <c r="A385" t="s">
        <v>46</v>
      </c>
      <c r="E385" s="23" t="s">
        <v>672</v>
      </c>
    </row>
    <row r="386" spans="1:16" ht="25.5" x14ac:dyDescent="0.2">
      <c r="A386" s="12" t="s">
        <v>37</v>
      </c>
      <c r="B386" s="17" t="s">
        <v>673</v>
      </c>
      <c r="C386" s="17" t="s">
        <v>674</v>
      </c>
      <c r="D386" s="12" t="s">
        <v>45</v>
      </c>
      <c r="E386" s="18" t="s">
        <v>675</v>
      </c>
      <c r="F386" s="19" t="s">
        <v>197</v>
      </c>
      <c r="G386" s="20">
        <v>932</v>
      </c>
      <c r="H386" s="21">
        <v>0</v>
      </c>
      <c r="I386" s="21">
        <f>ROUND(ROUND(H386,2)*ROUND(G386,3),2)</f>
        <v>0</v>
      </c>
      <c r="O386">
        <f>(I386*21)/100</f>
        <v>0</v>
      </c>
      <c r="P386" t="s">
        <v>17</v>
      </c>
    </row>
    <row r="387" spans="1:16" ht="25.5" x14ac:dyDescent="0.2">
      <c r="A387" s="22" t="s">
        <v>42</v>
      </c>
      <c r="E387" s="23" t="s">
        <v>676</v>
      </c>
    </row>
    <row r="388" spans="1:16" ht="38.25" x14ac:dyDescent="0.2">
      <c r="A388" s="24" t="s">
        <v>44</v>
      </c>
      <c r="E388" s="25" t="s">
        <v>677</v>
      </c>
    </row>
    <row r="389" spans="1:16" ht="89.25" x14ac:dyDescent="0.2">
      <c r="A389" t="s">
        <v>46</v>
      </c>
      <c r="E389" s="23" t="s">
        <v>672</v>
      </c>
    </row>
    <row r="390" spans="1:16" x14ac:dyDescent="0.2">
      <c r="A390" s="12" t="s">
        <v>37</v>
      </c>
      <c r="B390" s="17" t="s">
        <v>678</v>
      </c>
      <c r="C390" s="17" t="s">
        <v>679</v>
      </c>
      <c r="D390" s="12" t="s">
        <v>45</v>
      </c>
      <c r="E390" s="18" t="s">
        <v>680</v>
      </c>
      <c r="F390" s="19" t="s">
        <v>681</v>
      </c>
      <c r="G390" s="20">
        <v>57.713000000000001</v>
      </c>
      <c r="H390" s="21">
        <v>0</v>
      </c>
      <c r="I390" s="21">
        <f>ROUND(ROUND(H390,2)*ROUND(G390,3),2)</f>
        <v>0</v>
      </c>
      <c r="O390">
        <f>(I390*21)/100</f>
        <v>0</v>
      </c>
      <c r="P390" t="s">
        <v>17</v>
      </c>
    </row>
    <row r="391" spans="1:16" x14ac:dyDescent="0.2">
      <c r="A391" s="22" t="s">
        <v>42</v>
      </c>
      <c r="E391" s="23" t="s">
        <v>682</v>
      </c>
    </row>
    <row r="392" spans="1:16" ht="76.5" x14ac:dyDescent="0.2">
      <c r="A392" s="24" t="s">
        <v>44</v>
      </c>
      <c r="E392" s="25" t="s">
        <v>683</v>
      </c>
    </row>
    <row r="393" spans="1:16" ht="409.5" x14ac:dyDescent="0.2">
      <c r="A393" t="s">
        <v>46</v>
      </c>
      <c r="E393" s="23" t="s">
        <v>684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1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0+O9+O62+O75+O104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685</v>
      </c>
      <c r="I3" s="26">
        <f>0+I9+I62+I75+I104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214</v>
      </c>
      <c r="D4" s="29"/>
      <c r="E4" s="9" t="s">
        <v>215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685</v>
      </c>
      <c r="D5" s="33"/>
      <c r="E5" s="11" t="s">
        <v>686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</f>
        <v>0</v>
      </c>
      <c r="R9">
        <f>0+O10+O14+O18+O22+O26+O30+O34+O38+O42+O46+O50+O54+O58</f>
        <v>0</v>
      </c>
    </row>
    <row r="10" spans="1:18" ht="25.5" x14ac:dyDescent="0.2">
      <c r="A10" s="12" t="s">
        <v>37</v>
      </c>
      <c r="B10" s="17" t="s">
        <v>18</v>
      </c>
      <c r="C10" s="17" t="s">
        <v>228</v>
      </c>
      <c r="D10" s="12" t="s">
        <v>45</v>
      </c>
      <c r="E10" s="18" t="s">
        <v>229</v>
      </c>
      <c r="F10" s="19" t="s">
        <v>180</v>
      </c>
      <c r="G10" s="20">
        <v>90.5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254</v>
      </c>
    </row>
    <row r="12" spans="1:18" x14ac:dyDescent="0.2">
      <c r="A12" s="24" t="s">
        <v>44</v>
      </c>
      <c r="E12" s="25" t="s">
        <v>687</v>
      </c>
    </row>
    <row r="13" spans="1:18" ht="63.75" x14ac:dyDescent="0.2">
      <c r="A13" t="s">
        <v>46</v>
      </c>
      <c r="E13" s="23" t="s">
        <v>232</v>
      </c>
    </row>
    <row r="14" spans="1:18" x14ac:dyDescent="0.2">
      <c r="A14" s="12" t="s">
        <v>37</v>
      </c>
      <c r="B14" s="17" t="s">
        <v>17</v>
      </c>
      <c r="C14" s="17" t="s">
        <v>233</v>
      </c>
      <c r="D14" s="12" t="s">
        <v>45</v>
      </c>
      <c r="E14" s="18" t="s">
        <v>234</v>
      </c>
      <c r="F14" s="19" t="s">
        <v>180</v>
      </c>
      <c r="G14" s="20">
        <v>36.200000000000003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254</v>
      </c>
    </row>
    <row r="16" spans="1:18" x14ac:dyDescent="0.2">
      <c r="A16" s="24" t="s">
        <v>44</v>
      </c>
      <c r="E16" s="25" t="s">
        <v>688</v>
      </c>
    </row>
    <row r="17" spans="1:16" ht="63.75" x14ac:dyDescent="0.2">
      <c r="A17" t="s">
        <v>46</v>
      </c>
      <c r="E17" s="23" t="s">
        <v>232</v>
      </c>
    </row>
    <row r="18" spans="1:16" x14ac:dyDescent="0.2">
      <c r="A18" s="12" t="s">
        <v>37</v>
      </c>
      <c r="B18" s="17" t="s">
        <v>16</v>
      </c>
      <c r="C18" s="17" t="s">
        <v>241</v>
      </c>
      <c r="D18" s="12" t="s">
        <v>45</v>
      </c>
      <c r="E18" s="18" t="s">
        <v>242</v>
      </c>
      <c r="F18" s="19" t="s">
        <v>180</v>
      </c>
      <c r="G18" s="20">
        <v>35.6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243</v>
      </c>
    </row>
    <row r="20" spans="1:16" x14ac:dyDescent="0.2">
      <c r="A20" s="24" t="s">
        <v>44</v>
      </c>
      <c r="E20" s="25" t="s">
        <v>689</v>
      </c>
    </row>
    <row r="21" spans="1:16" ht="63.75" x14ac:dyDescent="0.2">
      <c r="A21" t="s">
        <v>46</v>
      </c>
      <c r="E21" s="23" t="s">
        <v>232</v>
      </c>
    </row>
    <row r="22" spans="1:16" x14ac:dyDescent="0.2">
      <c r="A22" s="12" t="s">
        <v>37</v>
      </c>
      <c r="B22" s="17" t="s">
        <v>25</v>
      </c>
      <c r="C22" s="17" t="s">
        <v>245</v>
      </c>
      <c r="D22" s="12" t="s">
        <v>45</v>
      </c>
      <c r="E22" s="18" t="s">
        <v>246</v>
      </c>
      <c r="F22" s="19" t="s">
        <v>180</v>
      </c>
      <c r="G22" s="20">
        <v>296.75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254</v>
      </c>
    </row>
    <row r="24" spans="1:16" ht="89.25" x14ac:dyDescent="0.2">
      <c r="A24" s="24" t="s">
        <v>44</v>
      </c>
      <c r="E24" s="25" t="s">
        <v>690</v>
      </c>
    </row>
    <row r="25" spans="1:16" ht="38.25" x14ac:dyDescent="0.2">
      <c r="A25" t="s">
        <v>46</v>
      </c>
      <c r="E25" s="23" t="s">
        <v>249</v>
      </c>
    </row>
    <row r="26" spans="1:16" x14ac:dyDescent="0.2">
      <c r="A26" s="12" t="s">
        <v>37</v>
      </c>
      <c r="B26" s="17" t="s">
        <v>27</v>
      </c>
      <c r="C26" s="17" t="s">
        <v>252</v>
      </c>
      <c r="D26" s="12" t="s">
        <v>45</v>
      </c>
      <c r="E26" s="18" t="s">
        <v>253</v>
      </c>
      <c r="F26" s="19" t="s">
        <v>180</v>
      </c>
      <c r="G26" s="20">
        <v>257.86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691</v>
      </c>
    </row>
    <row r="28" spans="1:16" ht="63.75" x14ac:dyDescent="0.2">
      <c r="A28" s="24" t="s">
        <v>44</v>
      </c>
      <c r="E28" s="25" t="s">
        <v>692</v>
      </c>
    </row>
    <row r="29" spans="1:16" ht="369.75" x14ac:dyDescent="0.2">
      <c r="A29" t="s">
        <v>46</v>
      </c>
      <c r="E29" s="23" t="s">
        <v>256</v>
      </c>
    </row>
    <row r="30" spans="1:16" x14ac:dyDescent="0.2">
      <c r="A30" s="12" t="s">
        <v>37</v>
      </c>
      <c r="B30" s="17" t="s">
        <v>29</v>
      </c>
      <c r="C30" s="17" t="s">
        <v>259</v>
      </c>
      <c r="D30" s="12" t="s">
        <v>45</v>
      </c>
      <c r="E30" s="18" t="s">
        <v>260</v>
      </c>
      <c r="F30" s="19" t="s">
        <v>180</v>
      </c>
      <c r="G30" s="20">
        <v>3006.97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102" x14ac:dyDescent="0.2">
      <c r="A32" s="24" t="s">
        <v>44</v>
      </c>
      <c r="E32" s="25" t="s">
        <v>693</v>
      </c>
    </row>
    <row r="33" spans="1:16" ht="306" x14ac:dyDescent="0.2">
      <c r="A33" t="s">
        <v>46</v>
      </c>
      <c r="E33" s="23" t="s">
        <v>262</v>
      </c>
    </row>
    <row r="34" spans="1:16" x14ac:dyDescent="0.2">
      <c r="A34" s="12" t="s">
        <v>37</v>
      </c>
      <c r="B34" s="17" t="s">
        <v>64</v>
      </c>
      <c r="C34" s="17" t="s">
        <v>267</v>
      </c>
      <c r="D34" s="12" t="s">
        <v>45</v>
      </c>
      <c r="E34" s="18" t="s">
        <v>268</v>
      </c>
      <c r="F34" s="19" t="s">
        <v>180</v>
      </c>
      <c r="G34" s="20">
        <v>151.96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254</v>
      </c>
    </row>
    <row r="36" spans="1:16" ht="89.25" x14ac:dyDescent="0.2">
      <c r="A36" s="24" t="s">
        <v>44</v>
      </c>
      <c r="E36" s="25" t="s">
        <v>694</v>
      </c>
    </row>
    <row r="37" spans="1:16" ht="318.75" x14ac:dyDescent="0.2">
      <c r="A37" t="s">
        <v>46</v>
      </c>
      <c r="E37" s="23" t="s">
        <v>266</v>
      </c>
    </row>
    <row r="38" spans="1:16" x14ac:dyDescent="0.2">
      <c r="A38" s="12" t="s">
        <v>37</v>
      </c>
      <c r="B38" s="17" t="s">
        <v>67</v>
      </c>
      <c r="C38" s="17" t="s">
        <v>270</v>
      </c>
      <c r="D38" s="12" t="s">
        <v>39</v>
      </c>
      <c r="E38" s="18" t="s">
        <v>271</v>
      </c>
      <c r="F38" s="19" t="s">
        <v>180</v>
      </c>
      <c r="G38" s="20">
        <v>2140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695</v>
      </c>
    </row>
    <row r="40" spans="1:16" ht="89.25" x14ac:dyDescent="0.2">
      <c r="A40" s="24" t="s">
        <v>44</v>
      </c>
      <c r="E40" s="25" t="s">
        <v>696</v>
      </c>
    </row>
    <row r="41" spans="1:16" ht="267.75" x14ac:dyDescent="0.2">
      <c r="A41" t="s">
        <v>46</v>
      </c>
      <c r="E41" s="23" t="s">
        <v>274</v>
      </c>
    </row>
    <row r="42" spans="1:16" x14ac:dyDescent="0.2">
      <c r="A42" s="12" t="s">
        <v>37</v>
      </c>
      <c r="B42" s="17" t="s">
        <v>32</v>
      </c>
      <c r="C42" s="17" t="s">
        <v>279</v>
      </c>
      <c r="D42" s="12" t="s">
        <v>45</v>
      </c>
      <c r="E42" s="18" t="s">
        <v>280</v>
      </c>
      <c r="F42" s="19" t="s">
        <v>180</v>
      </c>
      <c r="G42" s="20">
        <v>706.57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ht="51" x14ac:dyDescent="0.2">
      <c r="A44" s="24" t="s">
        <v>44</v>
      </c>
      <c r="E44" s="25" t="s">
        <v>697</v>
      </c>
    </row>
    <row r="45" spans="1:16" ht="191.25" x14ac:dyDescent="0.2">
      <c r="A45" t="s">
        <v>46</v>
      </c>
      <c r="E45" s="23" t="s">
        <v>282</v>
      </c>
    </row>
    <row r="46" spans="1:16" x14ac:dyDescent="0.2">
      <c r="A46" s="12" t="s">
        <v>37</v>
      </c>
      <c r="B46" s="17" t="s">
        <v>34</v>
      </c>
      <c r="C46" s="17" t="s">
        <v>292</v>
      </c>
      <c r="D46" s="12" t="s">
        <v>39</v>
      </c>
      <c r="E46" s="18" t="s">
        <v>293</v>
      </c>
      <c r="F46" s="19" t="s">
        <v>180</v>
      </c>
      <c r="G46" s="20">
        <v>33.700000000000003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698</v>
      </c>
    </row>
    <row r="48" spans="1:16" ht="114.75" x14ac:dyDescent="0.2">
      <c r="A48" s="24" t="s">
        <v>44</v>
      </c>
      <c r="E48" s="25" t="s">
        <v>699</v>
      </c>
    </row>
    <row r="49" spans="1:18" ht="242.25" x14ac:dyDescent="0.2">
      <c r="A49" t="s">
        <v>46</v>
      </c>
      <c r="E49" s="23" t="s">
        <v>296</v>
      </c>
    </row>
    <row r="50" spans="1:18" x14ac:dyDescent="0.2">
      <c r="A50" s="12" t="s">
        <v>37</v>
      </c>
      <c r="B50" s="17" t="s">
        <v>74</v>
      </c>
      <c r="C50" s="17" t="s">
        <v>302</v>
      </c>
      <c r="D50" s="12" t="s">
        <v>45</v>
      </c>
      <c r="E50" s="18" t="s">
        <v>303</v>
      </c>
      <c r="F50" s="19" t="s">
        <v>180</v>
      </c>
      <c r="G50" s="20">
        <v>49.74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8" x14ac:dyDescent="0.2">
      <c r="A51" s="22" t="s">
        <v>42</v>
      </c>
      <c r="E51" s="23" t="s">
        <v>419</v>
      </c>
    </row>
    <row r="52" spans="1:18" ht="76.5" x14ac:dyDescent="0.2">
      <c r="A52" s="24" t="s">
        <v>44</v>
      </c>
      <c r="E52" s="25" t="s">
        <v>700</v>
      </c>
    </row>
    <row r="53" spans="1:18" ht="229.5" x14ac:dyDescent="0.2">
      <c r="A53" t="s">
        <v>46</v>
      </c>
      <c r="E53" s="23" t="s">
        <v>306</v>
      </c>
    </row>
    <row r="54" spans="1:18" x14ac:dyDescent="0.2">
      <c r="A54" s="12" t="s">
        <v>37</v>
      </c>
      <c r="B54" s="17" t="s">
        <v>79</v>
      </c>
      <c r="C54" s="17" t="s">
        <v>307</v>
      </c>
      <c r="D54" s="12" t="s">
        <v>45</v>
      </c>
      <c r="E54" s="18" t="s">
        <v>308</v>
      </c>
      <c r="F54" s="19" t="s">
        <v>180</v>
      </c>
      <c r="G54" s="20">
        <v>91.082999999999998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8" x14ac:dyDescent="0.2">
      <c r="A55" s="22" t="s">
        <v>42</v>
      </c>
      <c r="E55" s="23" t="s">
        <v>419</v>
      </c>
    </row>
    <row r="56" spans="1:18" ht="89.25" x14ac:dyDescent="0.2">
      <c r="A56" s="24" t="s">
        <v>44</v>
      </c>
      <c r="E56" s="25" t="s">
        <v>701</v>
      </c>
    </row>
    <row r="57" spans="1:18" ht="293.25" x14ac:dyDescent="0.2">
      <c r="A57" t="s">
        <v>46</v>
      </c>
      <c r="E57" s="23" t="s">
        <v>310</v>
      </c>
    </row>
    <row r="58" spans="1:18" x14ac:dyDescent="0.2">
      <c r="A58" s="12" t="s">
        <v>37</v>
      </c>
      <c r="B58" s="17" t="s">
        <v>84</v>
      </c>
      <c r="C58" s="17" t="s">
        <v>311</v>
      </c>
      <c r="D58" s="12" t="s">
        <v>45</v>
      </c>
      <c r="E58" s="18" t="s">
        <v>312</v>
      </c>
      <c r="F58" s="19" t="s">
        <v>166</v>
      </c>
      <c r="G58" s="20">
        <v>2026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8" x14ac:dyDescent="0.2">
      <c r="A59" s="22" t="s">
        <v>42</v>
      </c>
      <c r="E59" s="23" t="s">
        <v>45</v>
      </c>
    </row>
    <row r="60" spans="1:18" ht="127.5" x14ac:dyDescent="0.2">
      <c r="A60" s="24" t="s">
        <v>44</v>
      </c>
      <c r="E60" s="25" t="s">
        <v>702</v>
      </c>
    </row>
    <row r="61" spans="1:18" ht="25.5" x14ac:dyDescent="0.2">
      <c r="A61" t="s">
        <v>46</v>
      </c>
      <c r="E61" s="23" t="s">
        <v>314</v>
      </c>
    </row>
    <row r="62" spans="1:18" ht="12.75" customHeight="1" x14ac:dyDescent="0.2">
      <c r="A62" s="2" t="s">
        <v>35</v>
      </c>
      <c r="B62" s="2"/>
      <c r="C62" s="27" t="s">
        <v>25</v>
      </c>
      <c r="D62" s="2"/>
      <c r="E62" s="15" t="s">
        <v>405</v>
      </c>
      <c r="F62" s="2"/>
      <c r="G62" s="2"/>
      <c r="H62" s="2"/>
      <c r="I62" s="28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x14ac:dyDescent="0.2">
      <c r="A63" s="12" t="s">
        <v>37</v>
      </c>
      <c r="B63" s="17" t="s">
        <v>86</v>
      </c>
      <c r="C63" s="17" t="s">
        <v>703</v>
      </c>
      <c r="D63" s="12" t="s">
        <v>45</v>
      </c>
      <c r="E63" s="18" t="s">
        <v>704</v>
      </c>
      <c r="F63" s="19" t="s">
        <v>180</v>
      </c>
      <c r="G63" s="20">
        <v>4.5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8" x14ac:dyDescent="0.2">
      <c r="A64" s="22" t="s">
        <v>42</v>
      </c>
      <c r="E64" s="23" t="s">
        <v>705</v>
      </c>
    </row>
    <row r="65" spans="1:18" ht="89.25" x14ac:dyDescent="0.2">
      <c r="A65" s="24" t="s">
        <v>44</v>
      </c>
      <c r="E65" s="25" t="s">
        <v>706</v>
      </c>
    </row>
    <row r="66" spans="1:18" ht="369.75" x14ac:dyDescent="0.2">
      <c r="A66" t="s">
        <v>46</v>
      </c>
      <c r="E66" s="23" t="s">
        <v>410</v>
      </c>
    </row>
    <row r="67" spans="1:18" x14ac:dyDescent="0.2">
      <c r="A67" s="12" t="s">
        <v>37</v>
      </c>
      <c r="B67" s="17" t="s">
        <v>93</v>
      </c>
      <c r="C67" s="17" t="s">
        <v>417</v>
      </c>
      <c r="D67" s="12" t="s">
        <v>45</v>
      </c>
      <c r="E67" s="18" t="s">
        <v>418</v>
      </c>
      <c r="F67" s="19" t="s">
        <v>180</v>
      </c>
      <c r="G67" s="20">
        <v>30.03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419</v>
      </c>
    </row>
    <row r="69" spans="1:18" ht="89.25" x14ac:dyDescent="0.2">
      <c r="A69" s="24" t="s">
        <v>44</v>
      </c>
      <c r="E69" s="25" t="s">
        <v>707</v>
      </c>
    </row>
    <row r="70" spans="1:18" ht="38.25" x14ac:dyDescent="0.2">
      <c r="A70" t="s">
        <v>46</v>
      </c>
      <c r="E70" s="23" t="s">
        <v>357</v>
      </c>
    </row>
    <row r="71" spans="1:18" x14ac:dyDescent="0.2">
      <c r="A71" s="12" t="s">
        <v>37</v>
      </c>
      <c r="B71" s="17" t="s">
        <v>99</v>
      </c>
      <c r="C71" s="17" t="s">
        <v>428</v>
      </c>
      <c r="D71" s="12" t="s">
        <v>45</v>
      </c>
      <c r="E71" s="18" t="s">
        <v>429</v>
      </c>
      <c r="F71" s="19" t="s">
        <v>180</v>
      </c>
      <c r="G71" s="20">
        <v>9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8" x14ac:dyDescent="0.2">
      <c r="A72" s="22" t="s">
        <v>42</v>
      </c>
      <c r="E72" s="23" t="s">
        <v>45</v>
      </c>
    </row>
    <row r="73" spans="1:18" ht="102" x14ac:dyDescent="0.2">
      <c r="A73" s="24" t="s">
        <v>44</v>
      </c>
      <c r="E73" s="25" t="s">
        <v>708</v>
      </c>
    </row>
    <row r="74" spans="1:18" ht="102" x14ac:dyDescent="0.2">
      <c r="A74" t="s">
        <v>46</v>
      </c>
      <c r="E74" s="23" t="s">
        <v>431</v>
      </c>
    </row>
    <row r="75" spans="1:18" ht="12.75" customHeight="1" x14ac:dyDescent="0.2">
      <c r="A75" s="2" t="s">
        <v>35</v>
      </c>
      <c r="B75" s="2"/>
      <c r="C75" s="27" t="s">
        <v>27</v>
      </c>
      <c r="D75" s="2"/>
      <c r="E75" s="15" t="s">
        <v>438</v>
      </c>
      <c r="F75" s="2"/>
      <c r="G75" s="2"/>
      <c r="H75" s="2"/>
      <c r="I75" s="28">
        <f>0+Q75</f>
        <v>0</v>
      </c>
      <c r="O75">
        <f>0+R75</f>
        <v>0</v>
      </c>
      <c r="Q75">
        <f>0+I76+I80+I84+I88+I92+I96+I100</f>
        <v>0</v>
      </c>
      <c r="R75">
        <f>0+O76+O80+O84+O88+O92+O96+O100</f>
        <v>0</v>
      </c>
    </row>
    <row r="76" spans="1:18" x14ac:dyDescent="0.2">
      <c r="A76" s="12" t="s">
        <v>37</v>
      </c>
      <c r="B76" s="17" t="s">
        <v>103</v>
      </c>
      <c r="C76" s="17" t="s">
        <v>451</v>
      </c>
      <c r="D76" s="12" t="s">
        <v>45</v>
      </c>
      <c r="E76" s="18" t="s">
        <v>452</v>
      </c>
      <c r="F76" s="19" t="s">
        <v>166</v>
      </c>
      <c r="G76" s="20">
        <v>1995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8" x14ac:dyDescent="0.2">
      <c r="A77" s="22" t="s">
        <v>42</v>
      </c>
      <c r="E77" s="23" t="s">
        <v>709</v>
      </c>
    </row>
    <row r="78" spans="1:18" ht="140.25" x14ac:dyDescent="0.2">
      <c r="A78" s="24" t="s">
        <v>44</v>
      </c>
      <c r="E78" s="25" t="s">
        <v>710</v>
      </c>
    </row>
    <row r="79" spans="1:18" ht="51" x14ac:dyDescent="0.2">
      <c r="A79" t="s">
        <v>46</v>
      </c>
      <c r="E79" s="23" t="s">
        <v>444</v>
      </c>
    </row>
    <row r="80" spans="1:18" x14ac:dyDescent="0.2">
      <c r="A80" s="12" t="s">
        <v>37</v>
      </c>
      <c r="B80" s="17" t="s">
        <v>107</v>
      </c>
      <c r="C80" s="17" t="s">
        <v>711</v>
      </c>
      <c r="D80" s="12" t="s">
        <v>45</v>
      </c>
      <c r="E80" s="18" t="s">
        <v>712</v>
      </c>
      <c r="F80" s="19" t="s">
        <v>166</v>
      </c>
      <c r="G80" s="20">
        <v>60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6" x14ac:dyDescent="0.2">
      <c r="A81" s="22" t="s">
        <v>42</v>
      </c>
      <c r="E81" s="23" t="s">
        <v>713</v>
      </c>
    </row>
    <row r="82" spans="1:16" x14ac:dyDescent="0.2">
      <c r="A82" s="24" t="s">
        <v>44</v>
      </c>
      <c r="E82" s="25" t="s">
        <v>714</v>
      </c>
    </row>
    <row r="83" spans="1:16" ht="102" x14ac:dyDescent="0.2">
      <c r="A83" t="s">
        <v>46</v>
      </c>
      <c r="E83" s="23" t="s">
        <v>715</v>
      </c>
    </row>
    <row r="84" spans="1:16" x14ac:dyDescent="0.2">
      <c r="A84" s="12" t="s">
        <v>37</v>
      </c>
      <c r="B84" s="17" t="s">
        <v>111</v>
      </c>
      <c r="C84" s="17" t="s">
        <v>462</v>
      </c>
      <c r="D84" s="12" t="s">
        <v>45</v>
      </c>
      <c r="E84" s="18" t="s">
        <v>463</v>
      </c>
      <c r="F84" s="19" t="s">
        <v>166</v>
      </c>
      <c r="G84" s="20">
        <v>1931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6" x14ac:dyDescent="0.2">
      <c r="A85" s="22" t="s">
        <v>42</v>
      </c>
      <c r="E85" s="23" t="s">
        <v>716</v>
      </c>
    </row>
    <row r="86" spans="1:16" x14ac:dyDescent="0.2">
      <c r="A86" s="24" t="s">
        <v>44</v>
      </c>
      <c r="E86" s="25" t="s">
        <v>717</v>
      </c>
    </row>
    <row r="87" spans="1:16" ht="51" x14ac:dyDescent="0.2">
      <c r="A87" t="s">
        <v>46</v>
      </c>
      <c r="E87" s="23" t="s">
        <v>465</v>
      </c>
    </row>
    <row r="88" spans="1:16" x14ac:dyDescent="0.2">
      <c r="A88" s="12" t="s">
        <v>37</v>
      </c>
      <c r="B88" s="17" t="s">
        <v>115</v>
      </c>
      <c r="C88" s="17" t="s">
        <v>467</v>
      </c>
      <c r="D88" s="12" t="s">
        <v>45</v>
      </c>
      <c r="E88" s="18" t="s">
        <v>468</v>
      </c>
      <c r="F88" s="19" t="s">
        <v>166</v>
      </c>
      <c r="G88" s="20">
        <v>1395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6" x14ac:dyDescent="0.2">
      <c r="A89" s="22" t="s">
        <v>42</v>
      </c>
      <c r="E89" s="23" t="s">
        <v>718</v>
      </c>
    </row>
    <row r="90" spans="1:16" x14ac:dyDescent="0.2">
      <c r="A90" s="24" t="s">
        <v>44</v>
      </c>
      <c r="E90" s="25" t="s">
        <v>719</v>
      </c>
    </row>
    <row r="91" spans="1:16" ht="51" x14ac:dyDescent="0.2">
      <c r="A91" t="s">
        <v>46</v>
      </c>
      <c r="E91" s="23" t="s">
        <v>465</v>
      </c>
    </row>
    <row r="92" spans="1:16" x14ac:dyDescent="0.2">
      <c r="A92" s="12" t="s">
        <v>37</v>
      </c>
      <c r="B92" s="17" t="s">
        <v>121</v>
      </c>
      <c r="C92" s="17" t="s">
        <v>720</v>
      </c>
      <c r="D92" s="12" t="s">
        <v>45</v>
      </c>
      <c r="E92" s="18" t="s">
        <v>721</v>
      </c>
      <c r="F92" s="19" t="s">
        <v>166</v>
      </c>
      <c r="G92" s="20">
        <v>1883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6" x14ac:dyDescent="0.2">
      <c r="A93" s="22" t="s">
        <v>42</v>
      </c>
      <c r="E93" s="23" t="s">
        <v>722</v>
      </c>
    </row>
    <row r="94" spans="1:16" ht="127.5" x14ac:dyDescent="0.2">
      <c r="A94" s="24" t="s">
        <v>44</v>
      </c>
      <c r="E94" s="25" t="s">
        <v>723</v>
      </c>
    </row>
    <row r="95" spans="1:16" ht="140.25" x14ac:dyDescent="0.2">
      <c r="A95" t="s">
        <v>46</v>
      </c>
      <c r="E95" s="23" t="s">
        <v>481</v>
      </c>
    </row>
    <row r="96" spans="1:16" x14ac:dyDescent="0.2">
      <c r="A96" s="12" t="s">
        <v>37</v>
      </c>
      <c r="B96" s="17" t="s">
        <v>126</v>
      </c>
      <c r="C96" s="17" t="s">
        <v>483</v>
      </c>
      <c r="D96" s="12" t="s">
        <v>45</v>
      </c>
      <c r="E96" s="18" t="s">
        <v>484</v>
      </c>
      <c r="F96" s="19" t="s">
        <v>166</v>
      </c>
      <c r="G96" s="20">
        <v>512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17</v>
      </c>
    </row>
    <row r="97" spans="1:18" x14ac:dyDescent="0.2">
      <c r="A97" s="22" t="s">
        <v>42</v>
      </c>
      <c r="E97" s="23" t="s">
        <v>485</v>
      </c>
    </row>
    <row r="98" spans="1:18" x14ac:dyDescent="0.2">
      <c r="A98" s="24" t="s">
        <v>44</v>
      </c>
      <c r="E98" s="25" t="s">
        <v>724</v>
      </c>
    </row>
    <row r="99" spans="1:18" ht="140.25" x14ac:dyDescent="0.2">
      <c r="A99" t="s">
        <v>46</v>
      </c>
      <c r="E99" s="23" t="s">
        <v>481</v>
      </c>
    </row>
    <row r="100" spans="1:18" x14ac:dyDescent="0.2">
      <c r="A100" s="12" t="s">
        <v>37</v>
      </c>
      <c r="B100" s="17" t="s">
        <v>131</v>
      </c>
      <c r="C100" s="17" t="s">
        <v>488</v>
      </c>
      <c r="D100" s="12" t="s">
        <v>45</v>
      </c>
      <c r="E100" s="18" t="s">
        <v>489</v>
      </c>
      <c r="F100" s="19" t="s">
        <v>166</v>
      </c>
      <c r="G100" s="20">
        <v>1911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8" x14ac:dyDescent="0.2">
      <c r="A101" s="22" t="s">
        <v>42</v>
      </c>
      <c r="E101" s="23" t="s">
        <v>490</v>
      </c>
    </row>
    <row r="102" spans="1:18" ht="127.5" x14ac:dyDescent="0.2">
      <c r="A102" s="24" t="s">
        <v>44</v>
      </c>
      <c r="E102" s="25" t="s">
        <v>725</v>
      </c>
    </row>
    <row r="103" spans="1:18" ht="140.25" x14ac:dyDescent="0.2">
      <c r="A103" t="s">
        <v>46</v>
      </c>
      <c r="E103" s="23" t="s">
        <v>481</v>
      </c>
    </row>
    <row r="104" spans="1:18" ht="12.75" customHeight="1" x14ac:dyDescent="0.2">
      <c r="A104" s="2" t="s">
        <v>35</v>
      </c>
      <c r="B104" s="2"/>
      <c r="C104" s="27" t="s">
        <v>32</v>
      </c>
      <c r="D104" s="2"/>
      <c r="E104" s="15" t="s">
        <v>177</v>
      </c>
      <c r="F104" s="2"/>
      <c r="G104" s="2"/>
      <c r="H104" s="2"/>
      <c r="I104" s="28">
        <f>0+Q104</f>
        <v>0</v>
      </c>
      <c r="O104">
        <f>0+R104</f>
        <v>0</v>
      </c>
      <c r="Q104">
        <f>0+I105+I109</f>
        <v>0</v>
      </c>
      <c r="R104">
        <f>0+O105+O109</f>
        <v>0</v>
      </c>
    </row>
    <row r="105" spans="1:18" x14ac:dyDescent="0.2">
      <c r="A105" s="12" t="s">
        <v>37</v>
      </c>
      <c r="B105" s="17" t="s">
        <v>136</v>
      </c>
      <c r="C105" s="17" t="s">
        <v>646</v>
      </c>
      <c r="D105" s="12" t="s">
        <v>45</v>
      </c>
      <c r="E105" s="18" t="s">
        <v>647</v>
      </c>
      <c r="F105" s="19" t="s">
        <v>197</v>
      </c>
      <c r="G105" s="20">
        <v>92.5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8" x14ac:dyDescent="0.2">
      <c r="A106" s="22" t="s">
        <v>42</v>
      </c>
      <c r="E106" s="23" t="s">
        <v>726</v>
      </c>
    </row>
    <row r="107" spans="1:18" ht="63.75" x14ac:dyDescent="0.2">
      <c r="A107" s="24" t="s">
        <v>44</v>
      </c>
      <c r="E107" s="25" t="s">
        <v>727</v>
      </c>
    </row>
    <row r="108" spans="1:18" ht="63.75" x14ac:dyDescent="0.2">
      <c r="A108" t="s">
        <v>46</v>
      </c>
      <c r="E108" s="23" t="s">
        <v>650</v>
      </c>
    </row>
    <row r="109" spans="1:18" x14ac:dyDescent="0.2">
      <c r="A109" s="12" t="s">
        <v>37</v>
      </c>
      <c r="B109" s="17" t="s">
        <v>141</v>
      </c>
      <c r="C109" s="17" t="s">
        <v>652</v>
      </c>
      <c r="D109" s="12" t="s">
        <v>45</v>
      </c>
      <c r="E109" s="18" t="s">
        <v>653</v>
      </c>
      <c r="F109" s="19" t="s">
        <v>197</v>
      </c>
      <c r="G109" s="20">
        <v>29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17</v>
      </c>
    </row>
    <row r="110" spans="1:18" x14ac:dyDescent="0.2">
      <c r="A110" s="22" t="s">
        <v>42</v>
      </c>
      <c r="E110" s="23" t="s">
        <v>654</v>
      </c>
    </row>
    <row r="111" spans="1:18" ht="38.25" x14ac:dyDescent="0.2">
      <c r="A111" s="24" t="s">
        <v>44</v>
      </c>
      <c r="E111" s="25" t="s">
        <v>728</v>
      </c>
    </row>
    <row r="112" spans="1:18" ht="63.75" x14ac:dyDescent="0.2">
      <c r="A112" t="s">
        <v>46</v>
      </c>
      <c r="E112" s="23" t="s">
        <v>650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0+O9+O14+O91+O112+O125+O194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731</v>
      </c>
      <c r="I3" s="26">
        <f>0+I9+I14+I91+I112+I125+I194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729</v>
      </c>
      <c r="D4" s="29"/>
      <c r="E4" s="9" t="s">
        <v>730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731</v>
      </c>
      <c r="D5" s="33"/>
      <c r="E5" s="11" t="s">
        <v>732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33.668999999999997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ht="38.25" x14ac:dyDescent="0.2">
      <c r="A12" s="24" t="s">
        <v>44</v>
      </c>
      <c r="E12" s="25" t="s">
        <v>733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0+I15+I19+I23+I27+I31+I35+I39+I43+I47+I51+I55+I59+I63+I67+I71+I75+I79+I83+I87</f>
        <v>0</v>
      </c>
      <c r="R14">
        <f>0+O15+O19+O23+O27+O31+O35+O39+O43+O47+O51+O55+O59+O63+O67+O71+O75+O79+O83+O87</f>
        <v>0</v>
      </c>
    </row>
    <row r="15" spans="1:18" ht="25.5" x14ac:dyDescent="0.2">
      <c r="A15" s="12" t="s">
        <v>37</v>
      </c>
      <c r="B15" s="17" t="s">
        <v>17</v>
      </c>
      <c r="C15" s="17" t="s">
        <v>228</v>
      </c>
      <c r="D15" s="12" t="s">
        <v>45</v>
      </c>
      <c r="E15" s="18" t="s">
        <v>229</v>
      </c>
      <c r="F15" s="19" t="s">
        <v>180</v>
      </c>
      <c r="G15" s="20">
        <v>254.47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254</v>
      </c>
    </row>
    <row r="17" spans="1:16" x14ac:dyDescent="0.2">
      <c r="A17" s="24" t="s">
        <v>44</v>
      </c>
      <c r="E17" s="25" t="s">
        <v>734</v>
      </c>
    </row>
    <row r="18" spans="1:16" ht="63.75" x14ac:dyDescent="0.2">
      <c r="A18" t="s">
        <v>46</v>
      </c>
      <c r="E18" s="23" t="s">
        <v>232</v>
      </c>
    </row>
    <row r="19" spans="1:16" x14ac:dyDescent="0.2">
      <c r="A19" s="12" t="s">
        <v>37</v>
      </c>
      <c r="B19" s="17" t="s">
        <v>16</v>
      </c>
      <c r="C19" s="17" t="s">
        <v>233</v>
      </c>
      <c r="D19" s="12" t="s">
        <v>45</v>
      </c>
      <c r="E19" s="18" t="s">
        <v>234</v>
      </c>
      <c r="F19" s="19" t="s">
        <v>180</v>
      </c>
      <c r="G19" s="20">
        <v>81.162999999999997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254</v>
      </c>
    </row>
    <row r="21" spans="1:16" x14ac:dyDescent="0.2">
      <c r="A21" s="24" t="s">
        <v>44</v>
      </c>
      <c r="E21" s="25" t="s">
        <v>735</v>
      </c>
    </row>
    <row r="22" spans="1:16" ht="63.75" x14ac:dyDescent="0.2">
      <c r="A22" t="s">
        <v>46</v>
      </c>
      <c r="E22" s="23" t="s">
        <v>232</v>
      </c>
    </row>
    <row r="23" spans="1:16" ht="25.5" x14ac:dyDescent="0.2">
      <c r="A23" s="12" t="s">
        <v>37</v>
      </c>
      <c r="B23" s="17" t="s">
        <v>25</v>
      </c>
      <c r="C23" s="17" t="s">
        <v>736</v>
      </c>
      <c r="D23" s="12" t="s">
        <v>45</v>
      </c>
      <c r="E23" s="18" t="s">
        <v>737</v>
      </c>
      <c r="F23" s="19" t="s">
        <v>180</v>
      </c>
      <c r="G23" s="20">
        <v>4.8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254</v>
      </c>
    </row>
    <row r="25" spans="1:16" x14ac:dyDescent="0.2">
      <c r="A25" s="24" t="s">
        <v>44</v>
      </c>
      <c r="E25" s="25" t="s">
        <v>738</v>
      </c>
    </row>
    <row r="26" spans="1:16" ht="63.75" x14ac:dyDescent="0.2">
      <c r="A26" t="s">
        <v>46</v>
      </c>
      <c r="E26" s="23" t="s">
        <v>232</v>
      </c>
    </row>
    <row r="27" spans="1:16" x14ac:dyDescent="0.2">
      <c r="A27" s="12" t="s">
        <v>37</v>
      </c>
      <c r="B27" s="17" t="s">
        <v>27</v>
      </c>
      <c r="C27" s="17" t="s">
        <v>241</v>
      </c>
      <c r="D27" s="12" t="s">
        <v>45</v>
      </c>
      <c r="E27" s="18" t="s">
        <v>242</v>
      </c>
      <c r="F27" s="19" t="s">
        <v>180</v>
      </c>
      <c r="G27" s="20">
        <v>136.4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243</v>
      </c>
    </row>
    <row r="29" spans="1:16" x14ac:dyDescent="0.2">
      <c r="A29" s="24" t="s">
        <v>44</v>
      </c>
      <c r="E29" s="25" t="s">
        <v>739</v>
      </c>
    </row>
    <row r="30" spans="1:16" ht="63.75" x14ac:dyDescent="0.2">
      <c r="A30" t="s">
        <v>46</v>
      </c>
      <c r="E30" s="23" t="s">
        <v>232</v>
      </c>
    </row>
    <row r="31" spans="1:16" x14ac:dyDescent="0.2">
      <c r="A31" s="12" t="s">
        <v>37</v>
      </c>
      <c r="B31" s="17" t="s">
        <v>29</v>
      </c>
      <c r="C31" s="17" t="s">
        <v>245</v>
      </c>
      <c r="D31" s="12" t="s">
        <v>53</v>
      </c>
      <c r="E31" s="18" t="s">
        <v>246</v>
      </c>
      <c r="F31" s="19" t="s">
        <v>180</v>
      </c>
      <c r="G31" s="20">
        <v>391.80500000000001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740</v>
      </c>
    </row>
    <row r="33" spans="1:16" ht="51" x14ac:dyDescent="0.2">
      <c r="A33" s="24" t="s">
        <v>44</v>
      </c>
      <c r="E33" s="25" t="s">
        <v>741</v>
      </c>
    </row>
    <row r="34" spans="1:16" ht="38.25" x14ac:dyDescent="0.2">
      <c r="A34" t="s">
        <v>46</v>
      </c>
      <c r="E34" s="23" t="s">
        <v>249</v>
      </c>
    </row>
    <row r="35" spans="1:16" x14ac:dyDescent="0.2">
      <c r="A35" s="12" t="s">
        <v>37</v>
      </c>
      <c r="B35" s="17" t="s">
        <v>64</v>
      </c>
      <c r="C35" s="17" t="s">
        <v>245</v>
      </c>
      <c r="D35" s="12" t="s">
        <v>57</v>
      </c>
      <c r="E35" s="18" t="s">
        <v>246</v>
      </c>
      <c r="F35" s="19" t="s">
        <v>180</v>
      </c>
      <c r="G35" s="20">
        <v>567.87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742</v>
      </c>
    </row>
    <row r="37" spans="1:16" x14ac:dyDescent="0.2">
      <c r="A37" s="24" t="s">
        <v>44</v>
      </c>
      <c r="E37" s="25" t="s">
        <v>743</v>
      </c>
    </row>
    <row r="38" spans="1:16" ht="38.25" x14ac:dyDescent="0.2">
      <c r="A38" t="s">
        <v>46</v>
      </c>
      <c r="E38" s="23" t="s">
        <v>249</v>
      </c>
    </row>
    <row r="39" spans="1:16" x14ac:dyDescent="0.2">
      <c r="A39" s="12" t="s">
        <v>37</v>
      </c>
      <c r="B39" s="17" t="s">
        <v>67</v>
      </c>
      <c r="C39" s="17" t="s">
        <v>252</v>
      </c>
      <c r="D39" s="12" t="s">
        <v>45</v>
      </c>
      <c r="E39" s="18" t="s">
        <v>253</v>
      </c>
      <c r="F39" s="19" t="s">
        <v>180</v>
      </c>
      <c r="G39" s="20">
        <v>2140.5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254</v>
      </c>
    </row>
    <row r="41" spans="1:16" ht="38.25" x14ac:dyDescent="0.2">
      <c r="A41" s="24" t="s">
        <v>44</v>
      </c>
      <c r="E41" s="25" t="s">
        <v>744</v>
      </c>
    </row>
    <row r="42" spans="1:16" ht="369.75" x14ac:dyDescent="0.2">
      <c r="A42" t="s">
        <v>46</v>
      </c>
      <c r="E42" s="23" t="s">
        <v>256</v>
      </c>
    </row>
    <row r="43" spans="1:16" x14ac:dyDescent="0.2">
      <c r="A43" s="12" t="s">
        <v>37</v>
      </c>
      <c r="B43" s="17" t="s">
        <v>32</v>
      </c>
      <c r="C43" s="17" t="s">
        <v>259</v>
      </c>
      <c r="D43" s="12" t="s">
        <v>45</v>
      </c>
      <c r="E43" s="18" t="s">
        <v>260</v>
      </c>
      <c r="F43" s="19" t="s">
        <v>180</v>
      </c>
      <c r="G43" s="20">
        <v>4509.1499999999996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45</v>
      </c>
    </row>
    <row r="45" spans="1:16" ht="153" x14ac:dyDescent="0.2">
      <c r="A45" s="24" t="s">
        <v>44</v>
      </c>
      <c r="E45" s="25" t="s">
        <v>745</v>
      </c>
    </row>
    <row r="46" spans="1:16" ht="306" x14ac:dyDescent="0.2">
      <c r="A46" t="s">
        <v>46</v>
      </c>
      <c r="E46" s="23" t="s">
        <v>262</v>
      </c>
    </row>
    <row r="47" spans="1:16" x14ac:dyDescent="0.2">
      <c r="A47" s="12" t="s">
        <v>37</v>
      </c>
      <c r="B47" s="17" t="s">
        <v>34</v>
      </c>
      <c r="C47" s="17" t="s">
        <v>267</v>
      </c>
      <c r="D47" s="12" t="s">
        <v>45</v>
      </c>
      <c r="E47" s="18" t="s">
        <v>268</v>
      </c>
      <c r="F47" s="19" t="s">
        <v>180</v>
      </c>
      <c r="G47" s="20">
        <v>75.150000000000006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254</v>
      </c>
    </row>
    <row r="49" spans="1:16" ht="51" x14ac:dyDescent="0.2">
      <c r="A49" s="24" t="s">
        <v>44</v>
      </c>
      <c r="E49" s="25" t="s">
        <v>746</v>
      </c>
    </row>
    <row r="50" spans="1:16" ht="318.75" x14ac:dyDescent="0.2">
      <c r="A50" t="s">
        <v>46</v>
      </c>
      <c r="E50" s="23" t="s">
        <v>266</v>
      </c>
    </row>
    <row r="51" spans="1:16" x14ac:dyDescent="0.2">
      <c r="A51" s="12" t="s">
        <v>37</v>
      </c>
      <c r="B51" s="17" t="s">
        <v>74</v>
      </c>
      <c r="C51" s="17" t="s">
        <v>275</v>
      </c>
      <c r="D51" s="12" t="s">
        <v>45</v>
      </c>
      <c r="E51" s="18" t="s">
        <v>276</v>
      </c>
      <c r="F51" s="19" t="s">
        <v>180</v>
      </c>
      <c r="G51" s="20">
        <v>334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ht="25.5" x14ac:dyDescent="0.2">
      <c r="A52" s="22" t="s">
        <v>42</v>
      </c>
      <c r="E52" s="23" t="s">
        <v>747</v>
      </c>
    </row>
    <row r="53" spans="1:16" x14ac:dyDescent="0.2">
      <c r="A53" s="24" t="s">
        <v>44</v>
      </c>
      <c r="E53" s="25" t="s">
        <v>748</v>
      </c>
    </row>
    <row r="54" spans="1:16" ht="267.75" x14ac:dyDescent="0.2">
      <c r="A54" t="s">
        <v>46</v>
      </c>
      <c r="E54" s="23" t="s">
        <v>274</v>
      </c>
    </row>
    <row r="55" spans="1:16" x14ac:dyDescent="0.2">
      <c r="A55" s="12" t="s">
        <v>37</v>
      </c>
      <c r="B55" s="17" t="s">
        <v>79</v>
      </c>
      <c r="C55" s="17" t="s">
        <v>279</v>
      </c>
      <c r="D55" s="12" t="s">
        <v>45</v>
      </c>
      <c r="E55" s="18" t="s">
        <v>280</v>
      </c>
      <c r="F55" s="19" t="s">
        <v>180</v>
      </c>
      <c r="G55" s="20">
        <v>3175.32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2" t="s">
        <v>42</v>
      </c>
      <c r="E56" s="23" t="s">
        <v>45</v>
      </c>
    </row>
    <row r="57" spans="1:16" ht="63.75" x14ac:dyDescent="0.2">
      <c r="A57" s="24" t="s">
        <v>44</v>
      </c>
      <c r="E57" s="25" t="s">
        <v>749</v>
      </c>
    </row>
    <row r="58" spans="1:16" ht="191.25" x14ac:dyDescent="0.2">
      <c r="A58" t="s">
        <v>46</v>
      </c>
      <c r="E58" s="23" t="s">
        <v>282</v>
      </c>
    </row>
    <row r="59" spans="1:16" x14ac:dyDescent="0.2">
      <c r="A59" s="12" t="s">
        <v>37</v>
      </c>
      <c r="B59" s="17" t="s">
        <v>84</v>
      </c>
      <c r="C59" s="17" t="s">
        <v>283</v>
      </c>
      <c r="D59" s="12" t="s">
        <v>39</v>
      </c>
      <c r="E59" s="18" t="s">
        <v>284</v>
      </c>
      <c r="F59" s="19" t="s">
        <v>180</v>
      </c>
      <c r="G59" s="20">
        <v>490.9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2" t="s">
        <v>42</v>
      </c>
      <c r="E60" s="23" t="s">
        <v>750</v>
      </c>
    </row>
    <row r="61" spans="1:16" x14ac:dyDescent="0.2">
      <c r="A61" s="24" t="s">
        <v>44</v>
      </c>
      <c r="E61" s="25" t="s">
        <v>751</v>
      </c>
    </row>
    <row r="62" spans="1:16" ht="267.75" x14ac:dyDescent="0.2">
      <c r="A62" t="s">
        <v>46</v>
      </c>
      <c r="E62" s="23" t="s">
        <v>274</v>
      </c>
    </row>
    <row r="63" spans="1:16" x14ac:dyDescent="0.2">
      <c r="A63" s="12" t="s">
        <v>37</v>
      </c>
      <c r="B63" s="17" t="s">
        <v>86</v>
      </c>
      <c r="C63" s="17" t="s">
        <v>292</v>
      </c>
      <c r="D63" s="12" t="s">
        <v>39</v>
      </c>
      <c r="E63" s="18" t="s">
        <v>293</v>
      </c>
      <c r="F63" s="19" t="s">
        <v>180</v>
      </c>
      <c r="G63" s="20">
        <v>182.7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752</v>
      </c>
    </row>
    <row r="65" spans="1:16" ht="38.25" x14ac:dyDescent="0.2">
      <c r="A65" s="24" t="s">
        <v>44</v>
      </c>
      <c r="E65" s="25" t="s">
        <v>753</v>
      </c>
    </row>
    <row r="66" spans="1:16" ht="242.25" x14ac:dyDescent="0.2">
      <c r="A66" t="s">
        <v>46</v>
      </c>
      <c r="E66" s="23" t="s">
        <v>296</v>
      </c>
    </row>
    <row r="67" spans="1:16" x14ac:dyDescent="0.2">
      <c r="A67" s="12" t="s">
        <v>37</v>
      </c>
      <c r="B67" s="17" t="s">
        <v>93</v>
      </c>
      <c r="C67" s="17" t="s">
        <v>307</v>
      </c>
      <c r="D67" s="12" t="s">
        <v>45</v>
      </c>
      <c r="E67" s="18" t="s">
        <v>308</v>
      </c>
      <c r="F67" s="19" t="s">
        <v>180</v>
      </c>
      <c r="G67" s="20">
        <v>70.631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2" t="s">
        <v>42</v>
      </c>
      <c r="E68" s="23" t="s">
        <v>304</v>
      </c>
    </row>
    <row r="69" spans="1:16" ht="51" x14ac:dyDescent="0.2">
      <c r="A69" s="24" t="s">
        <v>44</v>
      </c>
      <c r="E69" s="25" t="s">
        <v>754</v>
      </c>
    </row>
    <row r="70" spans="1:16" ht="293.25" x14ac:dyDescent="0.2">
      <c r="A70" t="s">
        <v>46</v>
      </c>
      <c r="E70" s="23" t="s">
        <v>310</v>
      </c>
    </row>
    <row r="71" spans="1:16" x14ac:dyDescent="0.2">
      <c r="A71" s="12" t="s">
        <v>37</v>
      </c>
      <c r="B71" s="17" t="s">
        <v>99</v>
      </c>
      <c r="C71" s="17" t="s">
        <v>311</v>
      </c>
      <c r="D71" s="12" t="s">
        <v>45</v>
      </c>
      <c r="E71" s="18" t="s">
        <v>312</v>
      </c>
      <c r="F71" s="19" t="s">
        <v>166</v>
      </c>
      <c r="G71" s="20">
        <v>3887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6" x14ac:dyDescent="0.2">
      <c r="A72" s="22" t="s">
        <v>42</v>
      </c>
      <c r="E72" s="23" t="s">
        <v>45</v>
      </c>
    </row>
    <row r="73" spans="1:16" ht="38.25" x14ac:dyDescent="0.2">
      <c r="A73" s="24" t="s">
        <v>44</v>
      </c>
      <c r="E73" s="25" t="s">
        <v>755</v>
      </c>
    </row>
    <row r="74" spans="1:16" ht="25.5" x14ac:dyDescent="0.2">
      <c r="A74" t="s">
        <v>46</v>
      </c>
      <c r="E74" s="23" t="s">
        <v>314</v>
      </c>
    </row>
    <row r="75" spans="1:16" x14ac:dyDescent="0.2">
      <c r="A75" s="12" t="s">
        <v>37</v>
      </c>
      <c r="B75" s="17" t="s">
        <v>103</v>
      </c>
      <c r="C75" s="17" t="s">
        <v>320</v>
      </c>
      <c r="D75" s="12" t="s">
        <v>45</v>
      </c>
      <c r="E75" s="18" t="s">
        <v>321</v>
      </c>
      <c r="F75" s="19" t="s">
        <v>166</v>
      </c>
      <c r="G75" s="20">
        <v>3785.8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6" x14ac:dyDescent="0.2">
      <c r="A76" s="22" t="s">
        <v>42</v>
      </c>
      <c r="E76" s="23" t="s">
        <v>756</v>
      </c>
    </row>
    <row r="77" spans="1:16" x14ac:dyDescent="0.2">
      <c r="A77" s="24" t="s">
        <v>44</v>
      </c>
      <c r="E77" s="25" t="s">
        <v>757</v>
      </c>
    </row>
    <row r="78" spans="1:16" ht="38.25" x14ac:dyDescent="0.2">
      <c r="A78" t="s">
        <v>46</v>
      </c>
      <c r="E78" s="23" t="s">
        <v>324</v>
      </c>
    </row>
    <row r="79" spans="1:16" x14ac:dyDescent="0.2">
      <c r="A79" s="12" t="s">
        <v>37</v>
      </c>
      <c r="B79" s="17" t="s">
        <v>107</v>
      </c>
      <c r="C79" s="17" t="s">
        <v>326</v>
      </c>
      <c r="D79" s="12" t="s">
        <v>45</v>
      </c>
      <c r="E79" s="18" t="s">
        <v>327</v>
      </c>
      <c r="F79" s="19" t="s">
        <v>166</v>
      </c>
      <c r="G79" s="20">
        <v>3785.8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6" x14ac:dyDescent="0.2">
      <c r="A80" s="22" t="s">
        <v>42</v>
      </c>
      <c r="E80" s="23" t="s">
        <v>328</v>
      </c>
    </row>
    <row r="81" spans="1:18" x14ac:dyDescent="0.2">
      <c r="A81" s="24" t="s">
        <v>44</v>
      </c>
      <c r="E81" s="25" t="s">
        <v>758</v>
      </c>
    </row>
    <row r="82" spans="1:18" ht="25.5" x14ac:dyDescent="0.2">
      <c r="A82" t="s">
        <v>46</v>
      </c>
      <c r="E82" s="23" t="s">
        <v>330</v>
      </c>
    </row>
    <row r="83" spans="1:18" x14ac:dyDescent="0.2">
      <c r="A83" s="12" t="s">
        <v>37</v>
      </c>
      <c r="B83" s="17" t="s">
        <v>111</v>
      </c>
      <c r="C83" s="17" t="s">
        <v>332</v>
      </c>
      <c r="D83" s="12" t="s">
        <v>45</v>
      </c>
      <c r="E83" s="18" t="s">
        <v>333</v>
      </c>
      <c r="F83" s="19" t="s">
        <v>166</v>
      </c>
      <c r="G83" s="20">
        <v>3785.8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8" x14ac:dyDescent="0.2">
      <c r="A84" s="22" t="s">
        <v>42</v>
      </c>
      <c r="E84" s="23" t="s">
        <v>45</v>
      </c>
    </row>
    <row r="85" spans="1:18" x14ac:dyDescent="0.2">
      <c r="A85" s="24" t="s">
        <v>44</v>
      </c>
      <c r="E85" s="25" t="s">
        <v>759</v>
      </c>
    </row>
    <row r="86" spans="1:18" ht="38.25" x14ac:dyDescent="0.2">
      <c r="A86" t="s">
        <v>46</v>
      </c>
      <c r="E86" s="23" t="s">
        <v>334</v>
      </c>
    </row>
    <row r="87" spans="1:18" x14ac:dyDescent="0.2">
      <c r="A87" s="12" t="s">
        <v>37</v>
      </c>
      <c r="B87" s="17" t="s">
        <v>115</v>
      </c>
      <c r="C87" s="17" t="s">
        <v>760</v>
      </c>
      <c r="D87" s="12" t="s">
        <v>45</v>
      </c>
      <c r="E87" s="18" t="s">
        <v>761</v>
      </c>
      <c r="F87" s="19" t="s">
        <v>166</v>
      </c>
      <c r="G87" s="20">
        <v>3785.8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8" x14ac:dyDescent="0.2">
      <c r="A88" s="22" t="s">
        <v>42</v>
      </c>
      <c r="E88" s="23" t="s">
        <v>338</v>
      </c>
    </row>
    <row r="89" spans="1:18" x14ac:dyDescent="0.2">
      <c r="A89" s="24" t="s">
        <v>44</v>
      </c>
      <c r="E89" s="25" t="s">
        <v>762</v>
      </c>
    </row>
    <row r="90" spans="1:18" ht="25.5" x14ac:dyDescent="0.2">
      <c r="A90" t="s">
        <v>46</v>
      </c>
      <c r="E90" s="23" t="s">
        <v>339</v>
      </c>
    </row>
    <row r="91" spans="1:18" ht="12.75" customHeight="1" x14ac:dyDescent="0.2">
      <c r="A91" s="2" t="s">
        <v>35</v>
      </c>
      <c r="B91" s="2"/>
      <c r="C91" s="27" t="s">
        <v>17</v>
      </c>
      <c r="D91" s="2"/>
      <c r="E91" s="15" t="s">
        <v>346</v>
      </c>
      <c r="F91" s="2"/>
      <c r="G91" s="2"/>
      <c r="H91" s="2"/>
      <c r="I91" s="28">
        <f>0+Q91</f>
        <v>0</v>
      </c>
      <c r="O91">
        <f>0+R91</f>
        <v>0</v>
      </c>
      <c r="Q91">
        <f>0+I92+I96+I100+I104+I108</f>
        <v>0</v>
      </c>
      <c r="R91">
        <f>0+O92+O96+O100+O104+O108</f>
        <v>0</v>
      </c>
    </row>
    <row r="92" spans="1:18" x14ac:dyDescent="0.2">
      <c r="A92" s="12" t="s">
        <v>37</v>
      </c>
      <c r="B92" s="17" t="s">
        <v>121</v>
      </c>
      <c r="C92" s="17" t="s">
        <v>348</v>
      </c>
      <c r="D92" s="12" t="s">
        <v>45</v>
      </c>
      <c r="E92" s="18" t="s">
        <v>349</v>
      </c>
      <c r="F92" s="19" t="s">
        <v>197</v>
      </c>
      <c r="G92" s="20">
        <v>60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8" x14ac:dyDescent="0.2">
      <c r="A93" s="22" t="s">
        <v>42</v>
      </c>
      <c r="E93" s="23" t="s">
        <v>254</v>
      </c>
    </row>
    <row r="94" spans="1:18" x14ac:dyDescent="0.2">
      <c r="A94" s="24" t="s">
        <v>44</v>
      </c>
      <c r="E94" s="25" t="s">
        <v>763</v>
      </c>
    </row>
    <row r="95" spans="1:18" ht="165.75" x14ac:dyDescent="0.2">
      <c r="A95" t="s">
        <v>46</v>
      </c>
      <c r="E95" s="23" t="s">
        <v>351</v>
      </c>
    </row>
    <row r="96" spans="1:18" x14ac:dyDescent="0.2">
      <c r="A96" s="12" t="s">
        <v>37</v>
      </c>
      <c r="B96" s="17" t="s">
        <v>126</v>
      </c>
      <c r="C96" s="17" t="s">
        <v>353</v>
      </c>
      <c r="D96" s="12" t="s">
        <v>45</v>
      </c>
      <c r="E96" s="18" t="s">
        <v>354</v>
      </c>
      <c r="F96" s="19" t="s">
        <v>180</v>
      </c>
      <c r="G96" s="20">
        <v>626.1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17</v>
      </c>
    </row>
    <row r="97" spans="1:18" x14ac:dyDescent="0.2">
      <c r="A97" s="22" t="s">
        <v>42</v>
      </c>
      <c r="E97" s="23" t="s">
        <v>764</v>
      </c>
    </row>
    <row r="98" spans="1:18" x14ac:dyDescent="0.2">
      <c r="A98" s="24" t="s">
        <v>44</v>
      </c>
      <c r="E98" s="25" t="s">
        <v>765</v>
      </c>
    </row>
    <row r="99" spans="1:18" ht="38.25" x14ac:dyDescent="0.2">
      <c r="A99" t="s">
        <v>46</v>
      </c>
      <c r="E99" s="23" t="s">
        <v>357</v>
      </c>
    </row>
    <row r="100" spans="1:18" x14ac:dyDescent="0.2">
      <c r="A100" s="12" t="s">
        <v>37</v>
      </c>
      <c r="B100" s="17" t="s">
        <v>131</v>
      </c>
      <c r="C100" s="17" t="s">
        <v>359</v>
      </c>
      <c r="D100" s="12" t="s">
        <v>45</v>
      </c>
      <c r="E100" s="18" t="s">
        <v>360</v>
      </c>
      <c r="F100" s="19" t="s">
        <v>166</v>
      </c>
      <c r="G100" s="20">
        <v>5272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8" ht="25.5" x14ac:dyDescent="0.2">
      <c r="A101" s="22" t="s">
        <v>42</v>
      </c>
      <c r="E101" s="23" t="s">
        <v>766</v>
      </c>
    </row>
    <row r="102" spans="1:18" ht="38.25" x14ac:dyDescent="0.2">
      <c r="A102" s="24" t="s">
        <v>44</v>
      </c>
      <c r="E102" s="25" t="s">
        <v>767</v>
      </c>
    </row>
    <row r="103" spans="1:18" ht="102" x14ac:dyDescent="0.2">
      <c r="A103" t="s">
        <v>46</v>
      </c>
      <c r="E103" s="23" t="s">
        <v>363</v>
      </c>
    </row>
    <row r="104" spans="1:18" x14ac:dyDescent="0.2">
      <c r="A104" s="12" t="s">
        <v>37</v>
      </c>
      <c r="B104" s="17" t="s">
        <v>136</v>
      </c>
      <c r="C104" s="17" t="s">
        <v>365</v>
      </c>
      <c r="D104" s="12" t="s">
        <v>45</v>
      </c>
      <c r="E104" s="18" t="s">
        <v>366</v>
      </c>
      <c r="F104" s="19" t="s">
        <v>166</v>
      </c>
      <c r="G104" s="20">
        <v>2397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8" x14ac:dyDescent="0.2">
      <c r="A105" s="22" t="s">
        <v>42</v>
      </c>
      <c r="E105" s="23" t="s">
        <v>768</v>
      </c>
    </row>
    <row r="106" spans="1:18" x14ac:dyDescent="0.2">
      <c r="A106" s="24" t="s">
        <v>44</v>
      </c>
      <c r="E106" s="25" t="s">
        <v>769</v>
      </c>
    </row>
    <row r="107" spans="1:18" ht="38.25" x14ac:dyDescent="0.2">
      <c r="A107" t="s">
        <v>46</v>
      </c>
      <c r="E107" s="23" t="s">
        <v>369</v>
      </c>
    </row>
    <row r="108" spans="1:18" ht="25.5" x14ac:dyDescent="0.2">
      <c r="A108" s="12" t="s">
        <v>37</v>
      </c>
      <c r="B108" s="17" t="s">
        <v>141</v>
      </c>
      <c r="C108" s="17" t="s">
        <v>371</v>
      </c>
      <c r="D108" s="12" t="s">
        <v>45</v>
      </c>
      <c r="E108" s="18" t="s">
        <v>372</v>
      </c>
      <c r="F108" s="19" t="s">
        <v>166</v>
      </c>
      <c r="G108" s="20">
        <v>4794</v>
      </c>
      <c r="H108" s="21">
        <v>0</v>
      </c>
      <c r="I108" s="21">
        <f>ROUND(ROUND(H108,2)*ROUND(G108,3),2)</f>
        <v>0</v>
      </c>
      <c r="O108">
        <f>(I108*21)/100</f>
        <v>0</v>
      </c>
      <c r="P108" t="s">
        <v>17</v>
      </c>
    </row>
    <row r="109" spans="1:18" x14ac:dyDescent="0.2">
      <c r="A109" s="22" t="s">
        <v>42</v>
      </c>
      <c r="E109" s="23" t="s">
        <v>373</v>
      </c>
    </row>
    <row r="110" spans="1:18" x14ac:dyDescent="0.2">
      <c r="A110" s="24" t="s">
        <v>44</v>
      </c>
      <c r="E110" s="25" t="s">
        <v>770</v>
      </c>
    </row>
    <row r="111" spans="1:18" ht="38.25" x14ac:dyDescent="0.2">
      <c r="A111" t="s">
        <v>46</v>
      </c>
      <c r="E111" s="23" t="s">
        <v>375</v>
      </c>
    </row>
    <row r="112" spans="1:18" ht="12.75" customHeight="1" x14ac:dyDescent="0.2">
      <c r="A112" s="2" t="s">
        <v>35</v>
      </c>
      <c r="B112" s="2"/>
      <c r="C112" s="27" t="s">
        <v>25</v>
      </c>
      <c r="D112" s="2"/>
      <c r="E112" s="15" t="s">
        <v>405</v>
      </c>
      <c r="F112" s="2"/>
      <c r="G112" s="2"/>
      <c r="H112" s="2"/>
      <c r="I112" s="28">
        <f>0+Q112</f>
        <v>0</v>
      </c>
      <c r="O112">
        <f>0+R112</f>
        <v>0</v>
      </c>
      <c r="Q112">
        <f>0+I113+I117+I121</f>
        <v>0</v>
      </c>
      <c r="R112">
        <f>0+O113+O117+O121</f>
        <v>0</v>
      </c>
    </row>
    <row r="113" spans="1:18" x14ac:dyDescent="0.2">
      <c r="A113" s="12" t="s">
        <v>37</v>
      </c>
      <c r="B113" s="17" t="s">
        <v>319</v>
      </c>
      <c r="C113" s="17" t="s">
        <v>412</v>
      </c>
      <c r="D113" s="12" t="s">
        <v>45</v>
      </c>
      <c r="E113" s="18" t="s">
        <v>413</v>
      </c>
      <c r="F113" s="19" t="s">
        <v>180</v>
      </c>
      <c r="G113" s="20">
        <v>3.5</v>
      </c>
      <c r="H113" s="21">
        <v>0</v>
      </c>
      <c r="I113" s="21">
        <f>ROUND(ROUND(H113,2)*ROUND(G113,3),2)</f>
        <v>0</v>
      </c>
      <c r="O113">
        <f>(I113*21)/100</f>
        <v>0</v>
      </c>
      <c r="P113" t="s">
        <v>17</v>
      </c>
    </row>
    <row r="114" spans="1:18" x14ac:dyDescent="0.2">
      <c r="A114" s="22" t="s">
        <v>42</v>
      </c>
      <c r="E114" s="23" t="s">
        <v>414</v>
      </c>
    </row>
    <row r="115" spans="1:18" x14ac:dyDescent="0.2">
      <c r="A115" s="24" t="s">
        <v>44</v>
      </c>
      <c r="E115" s="25" t="s">
        <v>771</v>
      </c>
    </row>
    <row r="116" spans="1:18" ht="369.75" x14ac:dyDescent="0.2">
      <c r="A116" t="s">
        <v>46</v>
      </c>
      <c r="E116" s="23" t="s">
        <v>410</v>
      </c>
    </row>
    <row r="117" spans="1:18" x14ac:dyDescent="0.2">
      <c r="A117" s="12" t="s">
        <v>37</v>
      </c>
      <c r="B117" s="17" t="s">
        <v>325</v>
      </c>
      <c r="C117" s="17" t="s">
        <v>417</v>
      </c>
      <c r="D117" s="12" t="s">
        <v>45</v>
      </c>
      <c r="E117" s="18" t="s">
        <v>418</v>
      </c>
      <c r="F117" s="19" t="s">
        <v>180</v>
      </c>
      <c r="G117" s="20">
        <v>10.74</v>
      </c>
      <c r="H117" s="21">
        <v>0</v>
      </c>
      <c r="I117" s="21">
        <f>ROUND(ROUND(H117,2)*ROUND(G117,3),2)</f>
        <v>0</v>
      </c>
      <c r="O117">
        <f>(I117*21)/100</f>
        <v>0</v>
      </c>
      <c r="P117" t="s">
        <v>17</v>
      </c>
    </row>
    <row r="118" spans="1:18" x14ac:dyDescent="0.2">
      <c r="A118" s="22" t="s">
        <v>42</v>
      </c>
      <c r="E118" s="23" t="s">
        <v>419</v>
      </c>
    </row>
    <row r="119" spans="1:18" ht="63.75" x14ac:dyDescent="0.2">
      <c r="A119" s="24" t="s">
        <v>44</v>
      </c>
      <c r="E119" s="25" t="s">
        <v>772</v>
      </c>
    </row>
    <row r="120" spans="1:18" ht="38.25" x14ac:dyDescent="0.2">
      <c r="A120" t="s">
        <v>46</v>
      </c>
      <c r="E120" s="23" t="s">
        <v>357</v>
      </c>
    </row>
    <row r="121" spans="1:18" x14ac:dyDescent="0.2">
      <c r="A121" s="12" t="s">
        <v>37</v>
      </c>
      <c r="B121" s="17" t="s">
        <v>331</v>
      </c>
      <c r="C121" s="17" t="s">
        <v>428</v>
      </c>
      <c r="D121" s="12" t="s">
        <v>45</v>
      </c>
      <c r="E121" s="18" t="s">
        <v>429</v>
      </c>
      <c r="F121" s="19" t="s">
        <v>180</v>
      </c>
      <c r="G121" s="20">
        <v>7</v>
      </c>
      <c r="H121" s="21">
        <v>0</v>
      </c>
      <c r="I121" s="21">
        <f>ROUND(ROUND(H121,2)*ROUND(G121,3),2)</f>
        <v>0</v>
      </c>
      <c r="O121">
        <f>(I121*21)/100</f>
        <v>0</v>
      </c>
      <c r="P121" t="s">
        <v>17</v>
      </c>
    </row>
    <row r="122" spans="1:18" x14ac:dyDescent="0.2">
      <c r="A122" s="22" t="s">
        <v>42</v>
      </c>
      <c r="E122" s="23" t="s">
        <v>45</v>
      </c>
    </row>
    <row r="123" spans="1:18" x14ac:dyDescent="0.2">
      <c r="A123" s="24" t="s">
        <v>44</v>
      </c>
      <c r="E123" s="25" t="s">
        <v>773</v>
      </c>
    </row>
    <row r="124" spans="1:18" ht="102" x14ac:dyDescent="0.2">
      <c r="A124" t="s">
        <v>46</v>
      </c>
      <c r="E124" s="23" t="s">
        <v>431</v>
      </c>
    </row>
    <row r="125" spans="1:18" ht="12.75" customHeight="1" x14ac:dyDescent="0.2">
      <c r="A125" s="2" t="s">
        <v>35</v>
      </c>
      <c r="B125" s="2"/>
      <c r="C125" s="27" t="s">
        <v>27</v>
      </c>
      <c r="D125" s="2"/>
      <c r="E125" s="15" t="s">
        <v>438</v>
      </c>
      <c r="F125" s="2"/>
      <c r="G125" s="2"/>
      <c r="H125" s="2"/>
      <c r="I125" s="28">
        <f>0+Q125</f>
        <v>0</v>
      </c>
      <c r="O125">
        <f>0+R125</f>
        <v>0</v>
      </c>
      <c r="Q125">
        <f>0+I126+I130+I134+I138+I142+I146+I150+I154+I158+I162+I166+I170+I174+I178+I182+I186+I190</f>
        <v>0</v>
      </c>
      <c r="R125">
        <f>0+O126+O130+O134+O138+O142+O146+O150+O154+O158+O162+O166+O170+O174+O178+O182+O186+O190</f>
        <v>0</v>
      </c>
    </row>
    <row r="126" spans="1:18" ht="25.5" x14ac:dyDescent="0.2">
      <c r="A126" s="12" t="s">
        <v>37</v>
      </c>
      <c r="B126" s="17" t="s">
        <v>335</v>
      </c>
      <c r="C126" s="17" t="s">
        <v>774</v>
      </c>
      <c r="D126" s="12" t="s">
        <v>45</v>
      </c>
      <c r="E126" s="18" t="s">
        <v>775</v>
      </c>
      <c r="F126" s="19" t="s">
        <v>166</v>
      </c>
      <c r="G126" s="20">
        <v>2134.6999999999998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8" x14ac:dyDescent="0.2">
      <c r="A127" s="22" t="s">
        <v>42</v>
      </c>
      <c r="E127" s="23" t="s">
        <v>776</v>
      </c>
    </row>
    <row r="128" spans="1:18" x14ac:dyDescent="0.2">
      <c r="A128" s="24" t="s">
        <v>44</v>
      </c>
      <c r="E128" s="25" t="s">
        <v>777</v>
      </c>
    </row>
    <row r="129" spans="1:16" ht="51" x14ac:dyDescent="0.2">
      <c r="A129" t="s">
        <v>46</v>
      </c>
      <c r="E129" s="23" t="s">
        <v>444</v>
      </c>
    </row>
    <row r="130" spans="1:16" x14ac:dyDescent="0.2">
      <c r="A130" s="12" t="s">
        <v>37</v>
      </c>
      <c r="B130" s="17" t="s">
        <v>340</v>
      </c>
      <c r="C130" s="17" t="s">
        <v>446</v>
      </c>
      <c r="D130" s="12" t="s">
        <v>45</v>
      </c>
      <c r="E130" s="18" t="s">
        <v>447</v>
      </c>
      <c r="F130" s="19" t="s">
        <v>166</v>
      </c>
      <c r="G130" s="20">
        <v>348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778</v>
      </c>
    </row>
    <row r="132" spans="1:16" ht="38.25" x14ac:dyDescent="0.2">
      <c r="A132" s="24" t="s">
        <v>44</v>
      </c>
      <c r="E132" s="25" t="s">
        <v>779</v>
      </c>
    </row>
    <row r="133" spans="1:16" ht="51" x14ac:dyDescent="0.2">
      <c r="A133" t="s">
        <v>46</v>
      </c>
      <c r="E133" s="23" t="s">
        <v>444</v>
      </c>
    </row>
    <row r="134" spans="1:16" x14ac:dyDescent="0.2">
      <c r="A134" s="12" t="s">
        <v>37</v>
      </c>
      <c r="B134" s="17" t="s">
        <v>347</v>
      </c>
      <c r="C134" s="17" t="s">
        <v>780</v>
      </c>
      <c r="D134" s="12" t="s">
        <v>45</v>
      </c>
      <c r="E134" s="18" t="s">
        <v>781</v>
      </c>
      <c r="F134" s="19" t="s">
        <v>166</v>
      </c>
      <c r="G134" s="20">
        <v>2142.6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782</v>
      </c>
    </row>
    <row r="136" spans="1:16" x14ac:dyDescent="0.2">
      <c r="A136" s="24" t="s">
        <v>44</v>
      </c>
      <c r="E136" s="25" t="s">
        <v>783</v>
      </c>
    </row>
    <row r="137" spans="1:16" ht="51" x14ac:dyDescent="0.2">
      <c r="A137" t="s">
        <v>46</v>
      </c>
      <c r="E137" s="23" t="s">
        <v>444</v>
      </c>
    </row>
    <row r="138" spans="1:16" x14ac:dyDescent="0.2">
      <c r="A138" s="12" t="s">
        <v>37</v>
      </c>
      <c r="B138" s="17" t="s">
        <v>352</v>
      </c>
      <c r="C138" s="17" t="s">
        <v>451</v>
      </c>
      <c r="D138" s="12" t="s">
        <v>53</v>
      </c>
      <c r="E138" s="18" t="s">
        <v>452</v>
      </c>
      <c r="F138" s="19" t="s">
        <v>166</v>
      </c>
      <c r="G138" s="20">
        <v>211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784</v>
      </c>
    </row>
    <row r="140" spans="1:16" x14ac:dyDescent="0.2">
      <c r="A140" s="24" t="s">
        <v>44</v>
      </c>
      <c r="E140" s="25" t="s">
        <v>785</v>
      </c>
    </row>
    <row r="141" spans="1:16" ht="51" x14ac:dyDescent="0.2">
      <c r="A141" t="s">
        <v>46</v>
      </c>
      <c r="E141" s="23" t="s">
        <v>444</v>
      </c>
    </row>
    <row r="142" spans="1:16" x14ac:dyDescent="0.2">
      <c r="A142" s="12" t="s">
        <v>37</v>
      </c>
      <c r="B142" s="17" t="s">
        <v>358</v>
      </c>
      <c r="C142" s="17" t="s">
        <v>451</v>
      </c>
      <c r="D142" s="12" t="s">
        <v>57</v>
      </c>
      <c r="E142" s="18" t="s">
        <v>452</v>
      </c>
      <c r="F142" s="19" t="s">
        <v>166</v>
      </c>
      <c r="G142" s="20">
        <v>1200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786</v>
      </c>
    </row>
    <row r="144" spans="1:16" x14ac:dyDescent="0.2">
      <c r="A144" s="24" t="s">
        <v>44</v>
      </c>
      <c r="E144" s="25" t="s">
        <v>787</v>
      </c>
    </row>
    <row r="145" spans="1:16" ht="51" x14ac:dyDescent="0.2">
      <c r="A145" t="s">
        <v>46</v>
      </c>
      <c r="E145" s="23" t="s">
        <v>444</v>
      </c>
    </row>
    <row r="146" spans="1:16" x14ac:dyDescent="0.2">
      <c r="A146" s="12" t="s">
        <v>37</v>
      </c>
      <c r="B146" s="17" t="s">
        <v>364</v>
      </c>
      <c r="C146" s="17" t="s">
        <v>711</v>
      </c>
      <c r="D146" s="12" t="s">
        <v>45</v>
      </c>
      <c r="E146" s="18" t="s">
        <v>712</v>
      </c>
      <c r="F146" s="19" t="s">
        <v>166</v>
      </c>
      <c r="G146" s="20">
        <v>1200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6" x14ac:dyDescent="0.2">
      <c r="A147" s="22" t="s">
        <v>42</v>
      </c>
      <c r="E147" s="23" t="s">
        <v>788</v>
      </c>
    </row>
    <row r="148" spans="1:16" x14ac:dyDescent="0.2">
      <c r="A148" s="24" t="s">
        <v>44</v>
      </c>
      <c r="E148" s="25" t="s">
        <v>787</v>
      </c>
    </row>
    <row r="149" spans="1:16" ht="102" x14ac:dyDescent="0.2">
      <c r="A149" t="s">
        <v>46</v>
      </c>
      <c r="E149" s="23" t="s">
        <v>715</v>
      </c>
    </row>
    <row r="150" spans="1:16" x14ac:dyDescent="0.2">
      <c r="A150" s="12" t="s">
        <v>37</v>
      </c>
      <c r="B150" s="17" t="s">
        <v>370</v>
      </c>
      <c r="C150" s="17" t="s">
        <v>789</v>
      </c>
      <c r="D150" s="12" t="s">
        <v>45</v>
      </c>
      <c r="E150" s="18" t="s">
        <v>790</v>
      </c>
      <c r="F150" s="19" t="s">
        <v>166</v>
      </c>
      <c r="G150" s="20">
        <v>240</v>
      </c>
      <c r="H150" s="21">
        <v>0</v>
      </c>
      <c r="I150" s="21">
        <f>ROUND(ROUND(H150,2)*ROUND(G150,3),2)</f>
        <v>0</v>
      </c>
      <c r="O150">
        <f>(I150*21)/100</f>
        <v>0</v>
      </c>
      <c r="P150" t="s">
        <v>17</v>
      </c>
    </row>
    <row r="151" spans="1:16" x14ac:dyDescent="0.2">
      <c r="A151" s="22" t="s">
        <v>42</v>
      </c>
      <c r="E151" s="23" t="s">
        <v>791</v>
      </c>
    </row>
    <row r="152" spans="1:16" x14ac:dyDescent="0.2">
      <c r="A152" s="24" t="s">
        <v>44</v>
      </c>
      <c r="E152" s="25" t="s">
        <v>792</v>
      </c>
    </row>
    <row r="153" spans="1:16" ht="102" x14ac:dyDescent="0.2">
      <c r="A153" t="s">
        <v>46</v>
      </c>
      <c r="E153" s="23" t="s">
        <v>715</v>
      </c>
    </row>
    <row r="154" spans="1:16" x14ac:dyDescent="0.2">
      <c r="A154" s="12" t="s">
        <v>37</v>
      </c>
      <c r="B154" s="17" t="s">
        <v>376</v>
      </c>
      <c r="C154" s="17" t="s">
        <v>793</v>
      </c>
      <c r="D154" s="12" t="s">
        <v>45</v>
      </c>
      <c r="E154" s="18" t="s">
        <v>794</v>
      </c>
      <c r="F154" s="19" t="s">
        <v>166</v>
      </c>
      <c r="G154" s="20">
        <v>135</v>
      </c>
      <c r="H154" s="21">
        <v>0</v>
      </c>
      <c r="I154" s="21">
        <f>ROUND(ROUND(H154,2)*ROUND(G154,3),2)</f>
        <v>0</v>
      </c>
      <c r="O154">
        <f>(I154*21)/100</f>
        <v>0</v>
      </c>
      <c r="P154" t="s">
        <v>17</v>
      </c>
    </row>
    <row r="155" spans="1:16" x14ac:dyDescent="0.2">
      <c r="A155" s="22" t="s">
        <v>42</v>
      </c>
      <c r="E155" s="23" t="s">
        <v>795</v>
      </c>
    </row>
    <row r="156" spans="1:16" ht="38.25" x14ac:dyDescent="0.2">
      <c r="A156" s="24" t="s">
        <v>44</v>
      </c>
      <c r="E156" s="25" t="s">
        <v>796</v>
      </c>
    </row>
    <row r="157" spans="1:16" ht="102" x14ac:dyDescent="0.2">
      <c r="A157" t="s">
        <v>46</v>
      </c>
      <c r="E157" s="23" t="s">
        <v>715</v>
      </c>
    </row>
    <row r="158" spans="1:16" x14ac:dyDescent="0.2">
      <c r="A158" s="12" t="s">
        <v>37</v>
      </c>
      <c r="B158" s="17" t="s">
        <v>382</v>
      </c>
      <c r="C158" s="17" t="s">
        <v>462</v>
      </c>
      <c r="D158" s="12" t="s">
        <v>45</v>
      </c>
      <c r="E158" s="18" t="s">
        <v>463</v>
      </c>
      <c r="F158" s="19" t="s">
        <v>166</v>
      </c>
      <c r="G158" s="20">
        <v>2345.6999999999998</v>
      </c>
      <c r="H158" s="21">
        <v>0</v>
      </c>
      <c r="I158" s="21">
        <f>ROUND(ROUND(H158,2)*ROUND(G158,3),2)</f>
        <v>0</v>
      </c>
      <c r="O158">
        <f>(I158*21)/100</f>
        <v>0</v>
      </c>
      <c r="P158" t="s">
        <v>17</v>
      </c>
    </row>
    <row r="159" spans="1:16" x14ac:dyDescent="0.2">
      <c r="A159" s="22" t="s">
        <v>42</v>
      </c>
      <c r="E159" s="23" t="s">
        <v>45</v>
      </c>
    </row>
    <row r="160" spans="1:16" ht="38.25" x14ac:dyDescent="0.2">
      <c r="A160" s="24" t="s">
        <v>44</v>
      </c>
      <c r="E160" s="25" t="s">
        <v>797</v>
      </c>
    </row>
    <row r="161" spans="1:16" ht="51" x14ac:dyDescent="0.2">
      <c r="A161" t="s">
        <v>46</v>
      </c>
      <c r="E161" s="23" t="s">
        <v>465</v>
      </c>
    </row>
    <row r="162" spans="1:16" x14ac:dyDescent="0.2">
      <c r="A162" s="12" t="s">
        <v>37</v>
      </c>
      <c r="B162" s="17" t="s">
        <v>388</v>
      </c>
      <c r="C162" s="17" t="s">
        <v>467</v>
      </c>
      <c r="D162" s="12" t="s">
        <v>45</v>
      </c>
      <c r="E162" s="18" t="s">
        <v>468</v>
      </c>
      <c r="F162" s="19" t="s">
        <v>166</v>
      </c>
      <c r="G162" s="20">
        <v>3515.33</v>
      </c>
      <c r="H162" s="21">
        <v>0</v>
      </c>
      <c r="I162" s="21">
        <f>ROUND(ROUND(H162,2)*ROUND(G162,3),2)</f>
        <v>0</v>
      </c>
      <c r="O162">
        <f>(I162*21)/100</f>
        <v>0</v>
      </c>
      <c r="P162" t="s">
        <v>17</v>
      </c>
    </row>
    <row r="163" spans="1:16" x14ac:dyDescent="0.2">
      <c r="A163" s="22" t="s">
        <v>42</v>
      </c>
      <c r="E163" s="23" t="s">
        <v>718</v>
      </c>
    </row>
    <row r="164" spans="1:16" ht="38.25" x14ac:dyDescent="0.2">
      <c r="A164" s="24" t="s">
        <v>44</v>
      </c>
      <c r="E164" s="25" t="s">
        <v>798</v>
      </c>
    </row>
    <row r="165" spans="1:16" ht="51" x14ac:dyDescent="0.2">
      <c r="A165" t="s">
        <v>46</v>
      </c>
      <c r="E165" s="23" t="s">
        <v>465</v>
      </c>
    </row>
    <row r="166" spans="1:16" x14ac:dyDescent="0.2">
      <c r="A166" s="12" t="s">
        <v>37</v>
      </c>
      <c r="B166" s="17" t="s">
        <v>394</v>
      </c>
      <c r="C166" s="17" t="s">
        <v>799</v>
      </c>
      <c r="D166" s="12" t="s">
        <v>45</v>
      </c>
      <c r="E166" s="18" t="s">
        <v>800</v>
      </c>
      <c r="F166" s="19" t="s">
        <v>166</v>
      </c>
      <c r="G166" s="20">
        <v>1200</v>
      </c>
      <c r="H166" s="21">
        <v>0</v>
      </c>
      <c r="I166" s="21">
        <f>ROUND(ROUND(H166,2)*ROUND(G166,3),2)</f>
        <v>0</v>
      </c>
      <c r="O166">
        <f>(I166*21)/100</f>
        <v>0</v>
      </c>
      <c r="P166" t="s">
        <v>17</v>
      </c>
    </row>
    <row r="167" spans="1:16" x14ac:dyDescent="0.2">
      <c r="A167" s="22" t="s">
        <v>42</v>
      </c>
      <c r="E167" s="23" t="s">
        <v>45</v>
      </c>
    </row>
    <row r="168" spans="1:16" x14ac:dyDescent="0.2">
      <c r="A168" s="24" t="s">
        <v>44</v>
      </c>
      <c r="E168" s="25" t="s">
        <v>787</v>
      </c>
    </row>
    <row r="169" spans="1:16" ht="51" x14ac:dyDescent="0.2">
      <c r="A169" t="s">
        <v>46</v>
      </c>
      <c r="E169" s="23" t="s">
        <v>801</v>
      </c>
    </row>
    <row r="170" spans="1:16" x14ac:dyDescent="0.2">
      <c r="A170" s="12" t="s">
        <v>37</v>
      </c>
      <c r="B170" s="17" t="s">
        <v>399</v>
      </c>
      <c r="C170" s="17" t="s">
        <v>802</v>
      </c>
      <c r="D170" s="12" t="s">
        <v>45</v>
      </c>
      <c r="E170" s="18" t="s">
        <v>803</v>
      </c>
      <c r="F170" s="19" t="s">
        <v>180</v>
      </c>
      <c r="G170" s="20">
        <v>10</v>
      </c>
      <c r="H170" s="21">
        <v>0</v>
      </c>
      <c r="I170" s="21">
        <f>ROUND(ROUND(H170,2)*ROUND(G170,3),2)</f>
        <v>0</v>
      </c>
      <c r="O170">
        <f>(I170*21)/100</f>
        <v>0</v>
      </c>
      <c r="P170" t="s">
        <v>17</v>
      </c>
    </row>
    <row r="171" spans="1:16" x14ac:dyDescent="0.2">
      <c r="A171" s="22" t="s">
        <v>42</v>
      </c>
      <c r="E171" s="23" t="s">
        <v>804</v>
      </c>
    </row>
    <row r="172" spans="1:16" x14ac:dyDescent="0.2">
      <c r="A172" s="24" t="s">
        <v>44</v>
      </c>
      <c r="E172" s="25" t="s">
        <v>45</v>
      </c>
    </row>
    <row r="173" spans="1:16" ht="140.25" x14ac:dyDescent="0.2">
      <c r="A173" t="s">
        <v>46</v>
      </c>
      <c r="E173" s="23" t="s">
        <v>481</v>
      </c>
    </row>
    <row r="174" spans="1:16" x14ac:dyDescent="0.2">
      <c r="A174" s="12" t="s">
        <v>37</v>
      </c>
      <c r="B174" s="17" t="s">
        <v>406</v>
      </c>
      <c r="C174" s="17" t="s">
        <v>805</v>
      </c>
      <c r="D174" s="12" t="s">
        <v>45</v>
      </c>
      <c r="E174" s="18" t="s">
        <v>806</v>
      </c>
      <c r="F174" s="19" t="s">
        <v>166</v>
      </c>
      <c r="G174" s="20">
        <v>3311.33</v>
      </c>
      <c r="H174" s="21">
        <v>0</v>
      </c>
      <c r="I174" s="21">
        <f>ROUND(ROUND(H174,2)*ROUND(G174,3),2)</f>
        <v>0</v>
      </c>
      <c r="O174">
        <f>(I174*21)/100</f>
        <v>0</v>
      </c>
      <c r="P174" t="s">
        <v>17</v>
      </c>
    </row>
    <row r="175" spans="1:16" x14ac:dyDescent="0.2">
      <c r="A175" s="22" t="s">
        <v>42</v>
      </c>
      <c r="E175" s="23" t="s">
        <v>807</v>
      </c>
    </row>
    <row r="176" spans="1:16" x14ac:dyDescent="0.2">
      <c r="A176" s="24" t="s">
        <v>44</v>
      </c>
      <c r="E176" s="25" t="s">
        <v>808</v>
      </c>
    </row>
    <row r="177" spans="1:16" ht="140.25" x14ac:dyDescent="0.2">
      <c r="A177" t="s">
        <v>46</v>
      </c>
      <c r="E177" s="23" t="s">
        <v>481</v>
      </c>
    </row>
    <row r="178" spans="1:16" x14ac:dyDescent="0.2">
      <c r="A178" s="12" t="s">
        <v>37</v>
      </c>
      <c r="B178" s="17" t="s">
        <v>411</v>
      </c>
      <c r="C178" s="17" t="s">
        <v>720</v>
      </c>
      <c r="D178" s="12" t="s">
        <v>45</v>
      </c>
      <c r="E178" s="18" t="s">
        <v>721</v>
      </c>
      <c r="F178" s="19" t="s">
        <v>166</v>
      </c>
      <c r="G178" s="20">
        <v>211</v>
      </c>
      <c r="H178" s="21">
        <v>0</v>
      </c>
      <c r="I178" s="21">
        <f>ROUND(ROUND(H178,2)*ROUND(G178,3),2)</f>
        <v>0</v>
      </c>
      <c r="O178">
        <f>(I178*21)/100</f>
        <v>0</v>
      </c>
      <c r="P178" t="s">
        <v>17</v>
      </c>
    </row>
    <row r="179" spans="1:16" x14ac:dyDescent="0.2">
      <c r="A179" s="22" t="s">
        <v>42</v>
      </c>
      <c r="E179" s="23" t="s">
        <v>809</v>
      </c>
    </row>
    <row r="180" spans="1:16" x14ac:dyDescent="0.2">
      <c r="A180" s="24" t="s">
        <v>44</v>
      </c>
      <c r="E180" s="25" t="s">
        <v>810</v>
      </c>
    </row>
    <row r="181" spans="1:16" ht="140.25" x14ac:dyDescent="0.2">
      <c r="A181" t="s">
        <v>46</v>
      </c>
      <c r="E181" s="23" t="s">
        <v>481</v>
      </c>
    </row>
    <row r="182" spans="1:16" x14ac:dyDescent="0.2">
      <c r="A182" s="12" t="s">
        <v>37</v>
      </c>
      <c r="B182" s="17" t="s">
        <v>416</v>
      </c>
      <c r="C182" s="17" t="s">
        <v>811</v>
      </c>
      <c r="D182" s="12" t="s">
        <v>45</v>
      </c>
      <c r="E182" s="18" t="s">
        <v>812</v>
      </c>
      <c r="F182" s="19" t="s">
        <v>180</v>
      </c>
      <c r="G182" s="20">
        <v>10</v>
      </c>
      <c r="H182" s="21">
        <v>0</v>
      </c>
      <c r="I182" s="21">
        <f>ROUND(ROUND(H182,2)*ROUND(G182,3),2)</f>
        <v>0</v>
      </c>
      <c r="O182">
        <f>(I182*21)/100</f>
        <v>0</v>
      </c>
      <c r="P182" t="s">
        <v>17</v>
      </c>
    </row>
    <row r="183" spans="1:16" x14ac:dyDescent="0.2">
      <c r="A183" s="22" t="s">
        <v>42</v>
      </c>
      <c r="E183" s="23" t="s">
        <v>813</v>
      </c>
    </row>
    <row r="184" spans="1:16" x14ac:dyDescent="0.2">
      <c r="A184" s="24" t="s">
        <v>44</v>
      </c>
      <c r="E184" s="25" t="s">
        <v>45</v>
      </c>
    </row>
    <row r="185" spans="1:16" ht="140.25" x14ac:dyDescent="0.2">
      <c r="A185" t="s">
        <v>46</v>
      </c>
      <c r="E185" s="23" t="s">
        <v>481</v>
      </c>
    </row>
    <row r="186" spans="1:16" x14ac:dyDescent="0.2">
      <c r="A186" s="12" t="s">
        <v>37</v>
      </c>
      <c r="B186" s="17" t="s">
        <v>421</v>
      </c>
      <c r="C186" s="17" t="s">
        <v>488</v>
      </c>
      <c r="D186" s="12" t="s">
        <v>45</v>
      </c>
      <c r="E186" s="18" t="s">
        <v>489</v>
      </c>
      <c r="F186" s="19" t="s">
        <v>166</v>
      </c>
      <c r="G186" s="20">
        <v>204</v>
      </c>
      <c r="H186" s="21">
        <v>0</v>
      </c>
      <c r="I186" s="21">
        <f>ROUND(ROUND(H186,2)*ROUND(G186,3),2)</f>
        <v>0</v>
      </c>
      <c r="O186">
        <f>(I186*21)/100</f>
        <v>0</v>
      </c>
      <c r="P186" t="s">
        <v>17</v>
      </c>
    </row>
    <row r="187" spans="1:16" x14ac:dyDescent="0.2">
      <c r="A187" s="22" t="s">
        <v>42</v>
      </c>
      <c r="E187" s="23" t="s">
        <v>814</v>
      </c>
    </row>
    <row r="188" spans="1:16" x14ac:dyDescent="0.2">
      <c r="A188" s="24" t="s">
        <v>44</v>
      </c>
      <c r="E188" s="25" t="s">
        <v>815</v>
      </c>
    </row>
    <row r="189" spans="1:16" ht="140.25" x14ac:dyDescent="0.2">
      <c r="A189" t="s">
        <v>46</v>
      </c>
      <c r="E189" s="23" t="s">
        <v>481</v>
      </c>
    </row>
    <row r="190" spans="1:16" x14ac:dyDescent="0.2">
      <c r="A190" s="12" t="s">
        <v>37</v>
      </c>
      <c r="B190" s="17" t="s">
        <v>427</v>
      </c>
      <c r="C190" s="17" t="s">
        <v>816</v>
      </c>
      <c r="D190" s="12" t="s">
        <v>45</v>
      </c>
      <c r="E190" s="18" t="s">
        <v>817</v>
      </c>
      <c r="F190" s="19" t="s">
        <v>166</v>
      </c>
      <c r="G190" s="20">
        <v>2262.8000000000002</v>
      </c>
      <c r="H190" s="21">
        <v>0</v>
      </c>
      <c r="I190" s="21">
        <f>ROUND(ROUND(H190,2)*ROUND(G190,3),2)</f>
        <v>0</v>
      </c>
      <c r="O190">
        <f>(I190*21)/100</f>
        <v>0</v>
      </c>
      <c r="P190" t="s">
        <v>17</v>
      </c>
    </row>
    <row r="191" spans="1:16" x14ac:dyDescent="0.2">
      <c r="A191" s="22" t="s">
        <v>42</v>
      </c>
      <c r="E191" s="23" t="s">
        <v>818</v>
      </c>
    </row>
    <row r="192" spans="1:16" x14ac:dyDescent="0.2">
      <c r="A192" s="24" t="s">
        <v>44</v>
      </c>
      <c r="E192" s="25" t="s">
        <v>819</v>
      </c>
    </row>
    <row r="193" spans="1:18" ht="140.25" x14ac:dyDescent="0.2">
      <c r="A193" t="s">
        <v>46</v>
      </c>
      <c r="E193" s="23" t="s">
        <v>481</v>
      </c>
    </row>
    <row r="194" spans="1:18" ht="12.75" customHeight="1" x14ac:dyDescent="0.2">
      <c r="A194" s="2" t="s">
        <v>35</v>
      </c>
      <c r="B194" s="2"/>
      <c r="C194" s="27" t="s">
        <v>32</v>
      </c>
      <c r="D194" s="2"/>
      <c r="E194" s="15" t="s">
        <v>177</v>
      </c>
      <c r="F194" s="2"/>
      <c r="G194" s="2"/>
      <c r="H194" s="2"/>
      <c r="I194" s="28">
        <f>0+Q194</f>
        <v>0</v>
      </c>
      <c r="O194">
        <f>0+R194</f>
        <v>0</v>
      </c>
      <c r="Q194">
        <f>0+I195+I199+I203+I207+I211+I215+I219+I223+I227+I231+I235+I239+I243+I247+I251+I255+I259+I263+I267+I271+I275+I279</f>
        <v>0</v>
      </c>
      <c r="R194">
        <f>0+O195+O199+O203+O207+O211+O215+O219+O223+O227+O231+O235+O239+O243+O247+O251+O255+O259+O263+O267+O271+O275+O279</f>
        <v>0</v>
      </c>
    </row>
    <row r="195" spans="1:18" ht="25.5" x14ac:dyDescent="0.2">
      <c r="A195" s="12" t="s">
        <v>37</v>
      </c>
      <c r="B195" s="17" t="s">
        <v>432</v>
      </c>
      <c r="C195" s="17" t="s">
        <v>547</v>
      </c>
      <c r="D195" s="12" t="s">
        <v>45</v>
      </c>
      <c r="E195" s="18" t="s">
        <v>548</v>
      </c>
      <c r="F195" s="19" t="s">
        <v>197</v>
      </c>
      <c r="G195" s="20">
        <v>84</v>
      </c>
      <c r="H195" s="21">
        <v>0</v>
      </c>
      <c r="I195" s="21">
        <f>ROUND(ROUND(H195,2)*ROUND(G195,3),2)</f>
        <v>0</v>
      </c>
      <c r="O195">
        <f>(I195*21)/100</f>
        <v>0</v>
      </c>
      <c r="P195" t="s">
        <v>17</v>
      </c>
    </row>
    <row r="196" spans="1:18" x14ac:dyDescent="0.2">
      <c r="A196" s="22" t="s">
        <v>42</v>
      </c>
      <c r="E196" s="23" t="s">
        <v>45</v>
      </c>
    </row>
    <row r="197" spans="1:18" ht="38.25" x14ac:dyDescent="0.2">
      <c r="A197" s="24" t="s">
        <v>44</v>
      </c>
      <c r="E197" s="25" t="s">
        <v>820</v>
      </c>
    </row>
    <row r="198" spans="1:18" ht="127.5" x14ac:dyDescent="0.2">
      <c r="A198" t="s">
        <v>46</v>
      </c>
      <c r="E198" s="23" t="s">
        <v>550</v>
      </c>
    </row>
    <row r="199" spans="1:18" ht="25.5" x14ac:dyDescent="0.2">
      <c r="A199" s="12" t="s">
        <v>37</v>
      </c>
      <c r="B199" s="17" t="s">
        <v>439</v>
      </c>
      <c r="C199" s="17" t="s">
        <v>821</v>
      </c>
      <c r="D199" s="12" t="s">
        <v>45</v>
      </c>
      <c r="E199" s="18" t="s">
        <v>822</v>
      </c>
      <c r="F199" s="19" t="s">
        <v>197</v>
      </c>
      <c r="G199" s="20">
        <v>134</v>
      </c>
      <c r="H199" s="21">
        <v>0</v>
      </c>
      <c r="I199" s="21">
        <f>ROUND(ROUND(H199,2)*ROUND(G199,3),2)</f>
        <v>0</v>
      </c>
      <c r="O199">
        <f>(I199*21)/100</f>
        <v>0</v>
      </c>
      <c r="P199" t="s">
        <v>17</v>
      </c>
    </row>
    <row r="200" spans="1:18" x14ac:dyDescent="0.2">
      <c r="A200" s="22" t="s">
        <v>42</v>
      </c>
      <c r="E200" s="23" t="s">
        <v>192</v>
      </c>
    </row>
    <row r="201" spans="1:18" x14ac:dyDescent="0.2">
      <c r="A201" s="24" t="s">
        <v>44</v>
      </c>
      <c r="E201" s="25" t="s">
        <v>823</v>
      </c>
    </row>
    <row r="202" spans="1:18" ht="38.25" x14ac:dyDescent="0.2">
      <c r="A202" t="s">
        <v>46</v>
      </c>
      <c r="E202" s="23" t="s">
        <v>824</v>
      </c>
    </row>
    <row r="203" spans="1:18" x14ac:dyDescent="0.2">
      <c r="A203" s="12" t="s">
        <v>37</v>
      </c>
      <c r="B203" s="17" t="s">
        <v>445</v>
      </c>
      <c r="C203" s="17" t="s">
        <v>557</v>
      </c>
      <c r="D203" s="12" t="s">
        <v>45</v>
      </c>
      <c r="E203" s="18" t="s">
        <v>558</v>
      </c>
      <c r="F203" s="19" t="s">
        <v>89</v>
      </c>
      <c r="G203" s="20">
        <v>38</v>
      </c>
      <c r="H203" s="21">
        <v>0</v>
      </c>
      <c r="I203" s="21">
        <f>ROUND(ROUND(H203,2)*ROUND(G203,3),2)</f>
        <v>0</v>
      </c>
      <c r="O203">
        <f>(I203*21)/100</f>
        <v>0</v>
      </c>
      <c r="P203" t="s">
        <v>17</v>
      </c>
    </row>
    <row r="204" spans="1:18" x14ac:dyDescent="0.2">
      <c r="A204" s="22" t="s">
        <v>42</v>
      </c>
      <c r="E204" s="23" t="s">
        <v>45</v>
      </c>
    </row>
    <row r="205" spans="1:18" ht="51" x14ac:dyDescent="0.2">
      <c r="A205" s="24" t="s">
        <v>44</v>
      </c>
      <c r="E205" s="25" t="s">
        <v>825</v>
      </c>
    </row>
    <row r="206" spans="1:18" ht="51" x14ac:dyDescent="0.2">
      <c r="A206" t="s">
        <v>46</v>
      </c>
      <c r="E206" s="23" t="s">
        <v>561</v>
      </c>
    </row>
    <row r="207" spans="1:18" x14ac:dyDescent="0.2">
      <c r="A207" s="12" t="s">
        <v>37</v>
      </c>
      <c r="B207" s="17" t="s">
        <v>450</v>
      </c>
      <c r="C207" s="17" t="s">
        <v>826</v>
      </c>
      <c r="D207" s="12" t="s">
        <v>45</v>
      </c>
      <c r="E207" s="18" t="s">
        <v>827</v>
      </c>
      <c r="F207" s="19" t="s">
        <v>89</v>
      </c>
      <c r="G207" s="20">
        <v>10</v>
      </c>
      <c r="H207" s="21">
        <v>0</v>
      </c>
      <c r="I207" s="21">
        <f>ROUND(ROUND(H207,2)*ROUND(G207,3),2)</f>
        <v>0</v>
      </c>
      <c r="O207">
        <f>(I207*21)/100</f>
        <v>0</v>
      </c>
      <c r="P207" t="s">
        <v>17</v>
      </c>
    </row>
    <row r="208" spans="1:18" x14ac:dyDescent="0.2">
      <c r="A208" s="22" t="s">
        <v>42</v>
      </c>
      <c r="E208" s="23" t="s">
        <v>45</v>
      </c>
    </row>
    <row r="209" spans="1:16" x14ac:dyDescent="0.2">
      <c r="A209" s="24" t="s">
        <v>44</v>
      </c>
      <c r="E209" s="25" t="s">
        <v>828</v>
      </c>
    </row>
    <row r="210" spans="1:16" ht="25.5" x14ac:dyDescent="0.2">
      <c r="A210" t="s">
        <v>46</v>
      </c>
      <c r="E210" s="23" t="s">
        <v>829</v>
      </c>
    </row>
    <row r="211" spans="1:16" ht="25.5" x14ac:dyDescent="0.2">
      <c r="A211" s="12" t="s">
        <v>37</v>
      </c>
      <c r="B211" s="17" t="s">
        <v>455</v>
      </c>
      <c r="C211" s="17" t="s">
        <v>565</v>
      </c>
      <c r="D211" s="12" t="s">
        <v>45</v>
      </c>
      <c r="E211" s="18" t="s">
        <v>566</v>
      </c>
      <c r="F211" s="19" t="s">
        <v>89</v>
      </c>
      <c r="G211" s="20">
        <v>10</v>
      </c>
      <c r="H211" s="21">
        <v>0</v>
      </c>
      <c r="I211" s="21">
        <f>ROUND(ROUND(H211,2)*ROUND(G211,3),2)</f>
        <v>0</v>
      </c>
      <c r="O211">
        <f>(I211*21)/100</f>
        <v>0</v>
      </c>
      <c r="P211" t="s">
        <v>17</v>
      </c>
    </row>
    <row r="212" spans="1:16" x14ac:dyDescent="0.2">
      <c r="A212" s="22" t="s">
        <v>42</v>
      </c>
      <c r="E212" s="23" t="s">
        <v>45</v>
      </c>
    </row>
    <row r="213" spans="1:16" x14ac:dyDescent="0.2">
      <c r="A213" s="24" t="s">
        <v>44</v>
      </c>
      <c r="E213" s="25" t="s">
        <v>45</v>
      </c>
    </row>
    <row r="214" spans="1:16" ht="51" x14ac:dyDescent="0.2">
      <c r="A214" t="s">
        <v>46</v>
      </c>
      <c r="E214" s="23" t="s">
        <v>561</v>
      </c>
    </row>
    <row r="215" spans="1:16" ht="25.5" x14ac:dyDescent="0.2">
      <c r="A215" s="12" t="s">
        <v>37</v>
      </c>
      <c r="B215" s="17" t="s">
        <v>461</v>
      </c>
      <c r="C215" s="17" t="s">
        <v>573</v>
      </c>
      <c r="D215" s="12" t="s">
        <v>45</v>
      </c>
      <c r="E215" s="18" t="s">
        <v>574</v>
      </c>
      <c r="F215" s="19" t="s">
        <v>89</v>
      </c>
      <c r="G215" s="20">
        <v>9</v>
      </c>
      <c r="H215" s="21">
        <v>0</v>
      </c>
      <c r="I215" s="21">
        <f>ROUND(ROUND(H215,2)*ROUND(G215,3),2)</f>
        <v>0</v>
      </c>
      <c r="O215">
        <f>(I215*21)/100</f>
        <v>0</v>
      </c>
      <c r="P215" t="s">
        <v>17</v>
      </c>
    </row>
    <row r="216" spans="1:16" x14ac:dyDescent="0.2">
      <c r="A216" s="22" t="s">
        <v>42</v>
      </c>
      <c r="E216" s="23" t="s">
        <v>45</v>
      </c>
    </row>
    <row r="217" spans="1:16" ht="102" x14ac:dyDescent="0.2">
      <c r="A217" s="24" t="s">
        <v>44</v>
      </c>
      <c r="E217" s="25" t="s">
        <v>830</v>
      </c>
    </row>
    <row r="218" spans="1:16" ht="25.5" x14ac:dyDescent="0.2">
      <c r="A218" t="s">
        <v>46</v>
      </c>
      <c r="E218" s="23" t="s">
        <v>576</v>
      </c>
    </row>
    <row r="219" spans="1:16" ht="25.5" x14ac:dyDescent="0.2">
      <c r="A219" s="12" t="s">
        <v>37</v>
      </c>
      <c r="B219" s="17" t="s">
        <v>466</v>
      </c>
      <c r="C219" s="17" t="s">
        <v>831</v>
      </c>
      <c r="D219" s="12" t="s">
        <v>45</v>
      </c>
      <c r="E219" s="18" t="s">
        <v>832</v>
      </c>
      <c r="F219" s="19" t="s">
        <v>89</v>
      </c>
      <c r="G219" s="20">
        <v>8</v>
      </c>
      <c r="H219" s="21">
        <v>0</v>
      </c>
      <c r="I219" s="21">
        <f>ROUND(ROUND(H219,2)*ROUND(G219,3),2)</f>
        <v>0</v>
      </c>
      <c r="O219">
        <f>(I219*21)/100</f>
        <v>0</v>
      </c>
      <c r="P219" t="s">
        <v>17</v>
      </c>
    </row>
    <row r="220" spans="1:16" x14ac:dyDescent="0.2">
      <c r="A220" s="22" t="s">
        <v>42</v>
      </c>
      <c r="E220" s="23" t="s">
        <v>192</v>
      </c>
    </row>
    <row r="221" spans="1:16" x14ac:dyDescent="0.2">
      <c r="A221" s="24" t="s">
        <v>44</v>
      </c>
      <c r="E221" s="25" t="s">
        <v>45</v>
      </c>
    </row>
    <row r="222" spans="1:16" ht="25.5" x14ac:dyDescent="0.2">
      <c r="A222" t="s">
        <v>46</v>
      </c>
      <c r="E222" s="23" t="s">
        <v>833</v>
      </c>
    </row>
    <row r="223" spans="1:16" x14ac:dyDescent="0.2">
      <c r="A223" s="12" t="s">
        <v>37</v>
      </c>
      <c r="B223" s="17" t="s">
        <v>471</v>
      </c>
      <c r="C223" s="17" t="s">
        <v>834</v>
      </c>
      <c r="D223" s="12" t="s">
        <v>45</v>
      </c>
      <c r="E223" s="18" t="s">
        <v>835</v>
      </c>
      <c r="F223" s="19" t="s">
        <v>89</v>
      </c>
      <c r="G223" s="20">
        <v>20</v>
      </c>
      <c r="H223" s="21">
        <v>0</v>
      </c>
      <c r="I223" s="21">
        <f>ROUND(ROUND(H223,2)*ROUND(G223,3),2)</f>
        <v>0</v>
      </c>
      <c r="O223">
        <f>(I223*21)/100</f>
        <v>0</v>
      </c>
      <c r="P223" t="s">
        <v>17</v>
      </c>
    </row>
    <row r="224" spans="1:16" x14ac:dyDescent="0.2">
      <c r="A224" s="22" t="s">
        <v>42</v>
      </c>
      <c r="E224" s="23" t="s">
        <v>836</v>
      </c>
    </row>
    <row r="225" spans="1:16" x14ac:dyDescent="0.2">
      <c r="A225" s="24" t="s">
        <v>44</v>
      </c>
      <c r="E225" s="25" t="s">
        <v>45</v>
      </c>
    </row>
    <row r="226" spans="1:16" ht="25.5" x14ac:dyDescent="0.2">
      <c r="A226" t="s">
        <v>46</v>
      </c>
      <c r="E226" s="23" t="s">
        <v>576</v>
      </c>
    </row>
    <row r="227" spans="1:16" ht="25.5" x14ac:dyDescent="0.2">
      <c r="A227" s="12" t="s">
        <v>37</v>
      </c>
      <c r="B227" s="17" t="s">
        <v>476</v>
      </c>
      <c r="C227" s="17" t="s">
        <v>586</v>
      </c>
      <c r="D227" s="12" t="s">
        <v>45</v>
      </c>
      <c r="E227" s="18" t="s">
        <v>587</v>
      </c>
      <c r="F227" s="19" t="s">
        <v>89</v>
      </c>
      <c r="G227" s="20">
        <v>26</v>
      </c>
      <c r="H227" s="21">
        <v>0</v>
      </c>
      <c r="I227" s="21">
        <f>ROUND(ROUND(H227,2)*ROUND(G227,3),2)</f>
        <v>0</v>
      </c>
      <c r="O227">
        <f>(I227*21)/100</f>
        <v>0</v>
      </c>
      <c r="P227" t="s">
        <v>17</v>
      </c>
    </row>
    <row r="228" spans="1:16" x14ac:dyDescent="0.2">
      <c r="A228" s="22" t="s">
        <v>42</v>
      </c>
      <c r="E228" s="23" t="s">
        <v>837</v>
      </c>
    </row>
    <row r="229" spans="1:16" x14ac:dyDescent="0.2">
      <c r="A229" s="24" t="s">
        <v>44</v>
      </c>
      <c r="E229" s="25" t="s">
        <v>45</v>
      </c>
    </row>
    <row r="230" spans="1:16" ht="38.25" x14ac:dyDescent="0.2">
      <c r="A230" t="s">
        <v>46</v>
      </c>
      <c r="E230" s="23" t="s">
        <v>588</v>
      </c>
    </row>
    <row r="231" spans="1:16" x14ac:dyDescent="0.2">
      <c r="A231" s="12" t="s">
        <v>37</v>
      </c>
      <c r="B231" s="17" t="s">
        <v>482</v>
      </c>
      <c r="C231" s="17" t="s">
        <v>838</v>
      </c>
      <c r="D231" s="12" t="s">
        <v>45</v>
      </c>
      <c r="E231" s="18" t="s">
        <v>839</v>
      </c>
      <c r="F231" s="19" t="s">
        <v>89</v>
      </c>
      <c r="G231" s="20">
        <v>8</v>
      </c>
      <c r="H231" s="21">
        <v>0</v>
      </c>
      <c r="I231" s="21">
        <f>ROUND(ROUND(H231,2)*ROUND(G231,3),2)</f>
        <v>0</v>
      </c>
      <c r="O231">
        <f>(I231*21)/100</f>
        <v>0</v>
      </c>
      <c r="P231" t="s">
        <v>17</v>
      </c>
    </row>
    <row r="232" spans="1:16" ht="25.5" x14ac:dyDescent="0.2">
      <c r="A232" s="22" t="s">
        <v>42</v>
      </c>
      <c r="E232" s="23" t="s">
        <v>840</v>
      </c>
    </row>
    <row r="233" spans="1:16" x14ac:dyDescent="0.2">
      <c r="A233" s="24" t="s">
        <v>44</v>
      </c>
      <c r="E233" s="25" t="s">
        <v>45</v>
      </c>
    </row>
    <row r="234" spans="1:16" ht="25.5" x14ac:dyDescent="0.2">
      <c r="A234" t="s">
        <v>46</v>
      </c>
      <c r="E234" s="23" t="s">
        <v>833</v>
      </c>
    </row>
    <row r="235" spans="1:16" ht="25.5" x14ac:dyDescent="0.2">
      <c r="A235" s="12" t="s">
        <v>37</v>
      </c>
      <c r="B235" s="17" t="s">
        <v>487</v>
      </c>
      <c r="C235" s="17" t="s">
        <v>594</v>
      </c>
      <c r="D235" s="12" t="s">
        <v>45</v>
      </c>
      <c r="E235" s="18" t="s">
        <v>595</v>
      </c>
      <c r="F235" s="19" t="s">
        <v>166</v>
      </c>
      <c r="G235" s="20">
        <v>288.33300000000003</v>
      </c>
      <c r="H235" s="21">
        <v>0</v>
      </c>
      <c r="I235" s="21">
        <f>ROUND(ROUND(H235,2)*ROUND(G235,3),2)</f>
        <v>0</v>
      </c>
      <c r="O235">
        <f>(I235*21)/100</f>
        <v>0</v>
      </c>
      <c r="P235" t="s">
        <v>17</v>
      </c>
    </row>
    <row r="236" spans="1:16" x14ac:dyDescent="0.2">
      <c r="A236" s="22" t="s">
        <v>42</v>
      </c>
      <c r="E236" s="23" t="s">
        <v>45</v>
      </c>
    </row>
    <row r="237" spans="1:16" ht="63.75" x14ac:dyDescent="0.2">
      <c r="A237" s="24" t="s">
        <v>44</v>
      </c>
      <c r="E237" s="25" t="s">
        <v>841</v>
      </c>
    </row>
    <row r="238" spans="1:16" ht="38.25" x14ac:dyDescent="0.2">
      <c r="A238" t="s">
        <v>46</v>
      </c>
      <c r="E238" s="23" t="s">
        <v>598</v>
      </c>
    </row>
    <row r="239" spans="1:16" ht="25.5" x14ac:dyDescent="0.2">
      <c r="A239" s="12" t="s">
        <v>37</v>
      </c>
      <c r="B239" s="17" t="s">
        <v>492</v>
      </c>
      <c r="C239" s="17" t="s">
        <v>600</v>
      </c>
      <c r="D239" s="12" t="s">
        <v>45</v>
      </c>
      <c r="E239" s="18" t="s">
        <v>601</v>
      </c>
      <c r="F239" s="19" t="s">
        <v>166</v>
      </c>
      <c r="G239" s="20">
        <v>288.3</v>
      </c>
      <c r="H239" s="21">
        <v>0</v>
      </c>
      <c r="I239" s="21">
        <f>ROUND(ROUND(H239,2)*ROUND(G239,3),2)</f>
        <v>0</v>
      </c>
      <c r="O239">
        <f>(I239*21)/100</f>
        <v>0</v>
      </c>
      <c r="P239" t="s">
        <v>17</v>
      </c>
    </row>
    <row r="240" spans="1:16" x14ac:dyDescent="0.2">
      <c r="A240" s="22" t="s">
        <v>42</v>
      </c>
      <c r="E240" s="23" t="s">
        <v>842</v>
      </c>
    </row>
    <row r="241" spans="1:16" x14ac:dyDescent="0.2">
      <c r="A241" s="24" t="s">
        <v>44</v>
      </c>
      <c r="E241" s="25" t="s">
        <v>843</v>
      </c>
    </row>
    <row r="242" spans="1:16" ht="38.25" x14ac:dyDescent="0.2">
      <c r="A242" t="s">
        <v>46</v>
      </c>
      <c r="E242" s="23" t="s">
        <v>598</v>
      </c>
    </row>
    <row r="243" spans="1:16" x14ac:dyDescent="0.2">
      <c r="A243" s="12" t="s">
        <v>37</v>
      </c>
      <c r="B243" s="17" t="s">
        <v>498</v>
      </c>
      <c r="C243" s="17" t="s">
        <v>626</v>
      </c>
      <c r="D243" s="12" t="s">
        <v>53</v>
      </c>
      <c r="E243" s="18" t="s">
        <v>627</v>
      </c>
      <c r="F243" s="19" t="s">
        <v>197</v>
      </c>
      <c r="G243" s="20">
        <v>88</v>
      </c>
      <c r="H243" s="21">
        <v>0</v>
      </c>
      <c r="I243" s="21">
        <f>ROUND(ROUND(H243,2)*ROUND(G243,3),2)</f>
        <v>0</v>
      </c>
      <c r="O243">
        <f>(I243*21)/100</f>
        <v>0</v>
      </c>
      <c r="P243" t="s">
        <v>17</v>
      </c>
    </row>
    <row r="244" spans="1:16" x14ac:dyDescent="0.2">
      <c r="A244" s="22" t="s">
        <v>42</v>
      </c>
      <c r="E244" s="23" t="s">
        <v>844</v>
      </c>
    </row>
    <row r="245" spans="1:16" x14ac:dyDescent="0.2">
      <c r="A245" s="24" t="s">
        <v>44</v>
      </c>
      <c r="E245" s="25" t="s">
        <v>845</v>
      </c>
    </row>
    <row r="246" spans="1:16" ht="51" x14ac:dyDescent="0.2">
      <c r="A246" t="s">
        <v>46</v>
      </c>
      <c r="E246" s="23" t="s">
        <v>630</v>
      </c>
    </row>
    <row r="247" spans="1:16" x14ac:dyDescent="0.2">
      <c r="A247" s="12" t="s">
        <v>37</v>
      </c>
      <c r="B247" s="17" t="s">
        <v>505</v>
      </c>
      <c r="C247" s="17" t="s">
        <v>626</v>
      </c>
      <c r="D247" s="12" t="s">
        <v>57</v>
      </c>
      <c r="E247" s="18" t="s">
        <v>627</v>
      </c>
      <c r="F247" s="19" t="s">
        <v>197</v>
      </c>
      <c r="G247" s="20">
        <v>20</v>
      </c>
      <c r="H247" s="21">
        <v>0</v>
      </c>
      <c r="I247" s="21">
        <f>ROUND(ROUND(H247,2)*ROUND(G247,3),2)</f>
        <v>0</v>
      </c>
      <c r="O247">
        <f>(I247*21)/100</f>
        <v>0</v>
      </c>
      <c r="P247" t="s">
        <v>17</v>
      </c>
    </row>
    <row r="248" spans="1:16" x14ac:dyDescent="0.2">
      <c r="A248" s="22" t="s">
        <v>42</v>
      </c>
      <c r="E248" s="23" t="s">
        <v>846</v>
      </c>
    </row>
    <row r="249" spans="1:16" x14ac:dyDescent="0.2">
      <c r="A249" s="24" t="s">
        <v>44</v>
      </c>
      <c r="E249" s="25" t="s">
        <v>847</v>
      </c>
    </row>
    <row r="250" spans="1:16" ht="51" x14ac:dyDescent="0.2">
      <c r="A250" t="s">
        <v>46</v>
      </c>
      <c r="E250" s="23" t="s">
        <v>630</v>
      </c>
    </row>
    <row r="251" spans="1:16" x14ac:dyDescent="0.2">
      <c r="A251" s="12" t="s">
        <v>37</v>
      </c>
      <c r="B251" s="17" t="s">
        <v>510</v>
      </c>
      <c r="C251" s="17" t="s">
        <v>626</v>
      </c>
      <c r="D251" s="12" t="s">
        <v>65</v>
      </c>
      <c r="E251" s="18" t="s">
        <v>627</v>
      </c>
      <c r="F251" s="19" t="s">
        <v>197</v>
      </c>
      <c r="G251" s="20">
        <v>3</v>
      </c>
      <c r="H251" s="21">
        <v>0</v>
      </c>
      <c r="I251" s="21">
        <f>ROUND(ROUND(H251,2)*ROUND(G251,3),2)</f>
        <v>0</v>
      </c>
      <c r="O251">
        <f>(I251*21)/100</f>
        <v>0</v>
      </c>
      <c r="P251" t="s">
        <v>17</v>
      </c>
    </row>
    <row r="252" spans="1:16" x14ac:dyDescent="0.2">
      <c r="A252" s="22" t="s">
        <v>42</v>
      </c>
      <c r="E252" s="23" t="s">
        <v>848</v>
      </c>
    </row>
    <row r="253" spans="1:16" x14ac:dyDescent="0.2">
      <c r="A253" s="24" t="s">
        <v>44</v>
      </c>
      <c r="E253" s="25" t="s">
        <v>849</v>
      </c>
    </row>
    <row r="254" spans="1:16" ht="51" x14ac:dyDescent="0.2">
      <c r="A254" t="s">
        <v>46</v>
      </c>
      <c r="E254" s="23" t="s">
        <v>630</v>
      </c>
    </row>
    <row r="255" spans="1:16" x14ac:dyDescent="0.2">
      <c r="A255" s="12" t="s">
        <v>37</v>
      </c>
      <c r="B255" s="17" t="s">
        <v>514</v>
      </c>
      <c r="C255" s="17" t="s">
        <v>626</v>
      </c>
      <c r="D255" s="12" t="s">
        <v>68</v>
      </c>
      <c r="E255" s="18" t="s">
        <v>627</v>
      </c>
      <c r="F255" s="19" t="s">
        <v>197</v>
      </c>
      <c r="G255" s="20">
        <v>2</v>
      </c>
      <c r="H255" s="21">
        <v>0</v>
      </c>
      <c r="I255" s="21">
        <f>ROUND(ROUND(H255,2)*ROUND(G255,3),2)</f>
        <v>0</v>
      </c>
      <c r="O255">
        <f>(I255*21)/100</f>
        <v>0</v>
      </c>
      <c r="P255" t="s">
        <v>17</v>
      </c>
    </row>
    <row r="256" spans="1:16" x14ac:dyDescent="0.2">
      <c r="A256" s="22" t="s">
        <v>42</v>
      </c>
      <c r="E256" s="23" t="s">
        <v>850</v>
      </c>
    </row>
    <row r="257" spans="1:16" x14ac:dyDescent="0.2">
      <c r="A257" s="24" t="s">
        <v>44</v>
      </c>
      <c r="E257" s="25" t="s">
        <v>851</v>
      </c>
    </row>
    <row r="258" spans="1:16" ht="51" x14ac:dyDescent="0.2">
      <c r="A258" t="s">
        <v>46</v>
      </c>
      <c r="E258" s="23" t="s">
        <v>630</v>
      </c>
    </row>
    <row r="259" spans="1:16" x14ac:dyDescent="0.2">
      <c r="A259" s="12" t="s">
        <v>37</v>
      </c>
      <c r="B259" s="17" t="s">
        <v>520</v>
      </c>
      <c r="C259" s="17" t="s">
        <v>852</v>
      </c>
      <c r="D259" s="12" t="s">
        <v>45</v>
      </c>
      <c r="E259" s="18" t="s">
        <v>853</v>
      </c>
      <c r="F259" s="19" t="s">
        <v>197</v>
      </c>
      <c r="G259" s="20">
        <v>7</v>
      </c>
      <c r="H259" s="21">
        <v>0</v>
      </c>
      <c r="I259" s="21">
        <f>ROUND(ROUND(H259,2)*ROUND(G259,3),2)</f>
        <v>0</v>
      </c>
      <c r="O259">
        <f>(I259*21)/100</f>
        <v>0</v>
      </c>
      <c r="P259" t="s">
        <v>17</v>
      </c>
    </row>
    <row r="260" spans="1:16" x14ac:dyDescent="0.2">
      <c r="A260" s="22" t="s">
        <v>42</v>
      </c>
      <c r="E260" s="23" t="s">
        <v>854</v>
      </c>
    </row>
    <row r="261" spans="1:16" x14ac:dyDescent="0.2">
      <c r="A261" s="24" t="s">
        <v>44</v>
      </c>
      <c r="E261" s="25" t="s">
        <v>855</v>
      </c>
    </row>
    <row r="262" spans="1:16" ht="63.75" x14ac:dyDescent="0.2">
      <c r="A262" t="s">
        <v>46</v>
      </c>
      <c r="E262" s="23" t="s">
        <v>650</v>
      </c>
    </row>
    <row r="263" spans="1:16" x14ac:dyDescent="0.2">
      <c r="A263" s="12" t="s">
        <v>37</v>
      </c>
      <c r="B263" s="17" t="s">
        <v>526</v>
      </c>
      <c r="C263" s="17" t="s">
        <v>646</v>
      </c>
      <c r="D263" s="12" t="s">
        <v>45</v>
      </c>
      <c r="E263" s="18" t="s">
        <v>647</v>
      </c>
      <c r="F263" s="19" t="s">
        <v>197</v>
      </c>
      <c r="G263" s="20">
        <v>36</v>
      </c>
      <c r="H263" s="21">
        <v>0</v>
      </c>
      <c r="I263" s="21">
        <f>ROUND(ROUND(H263,2)*ROUND(G263,3),2)</f>
        <v>0</v>
      </c>
      <c r="O263">
        <f>(I263*21)/100</f>
        <v>0</v>
      </c>
      <c r="P263" t="s">
        <v>17</v>
      </c>
    </row>
    <row r="264" spans="1:16" x14ac:dyDescent="0.2">
      <c r="A264" s="22" t="s">
        <v>42</v>
      </c>
      <c r="E264" s="23" t="s">
        <v>856</v>
      </c>
    </row>
    <row r="265" spans="1:16" x14ac:dyDescent="0.2">
      <c r="A265" s="24" t="s">
        <v>44</v>
      </c>
      <c r="E265" s="25" t="s">
        <v>857</v>
      </c>
    </row>
    <row r="266" spans="1:16" ht="63.75" x14ac:dyDescent="0.2">
      <c r="A266" t="s">
        <v>46</v>
      </c>
      <c r="E266" s="23" t="s">
        <v>650</v>
      </c>
    </row>
    <row r="267" spans="1:16" ht="25.5" x14ac:dyDescent="0.2">
      <c r="A267" s="12" t="s">
        <v>37</v>
      </c>
      <c r="B267" s="17" t="s">
        <v>531</v>
      </c>
      <c r="C267" s="17" t="s">
        <v>668</v>
      </c>
      <c r="D267" s="12" t="s">
        <v>45</v>
      </c>
      <c r="E267" s="18" t="s">
        <v>669</v>
      </c>
      <c r="F267" s="19" t="s">
        <v>197</v>
      </c>
      <c r="G267" s="20">
        <v>282</v>
      </c>
      <c r="H267" s="21">
        <v>0</v>
      </c>
      <c r="I267" s="21">
        <f>ROUND(ROUND(H267,2)*ROUND(G267,3),2)</f>
        <v>0</v>
      </c>
      <c r="O267">
        <f>(I267*21)/100</f>
        <v>0</v>
      </c>
      <c r="P267" t="s">
        <v>17</v>
      </c>
    </row>
    <row r="268" spans="1:16" x14ac:dyDescent="0.2">
      <c r="A268" s="22" t="s">
        <v>42</v>
      </c>
      <c r="E268" s="23" t="s">
        <v>858</v>
      </c>
    </row>
    <row r="269" spans="1:16" x14ac:dyDescent="0.2">
      <c r="A269" s="24" t="s">
        <v>44</v>
      </c>
      <c r="E269" s="25" t="s">
        <v>859</v>
      </c>
    </row>
    <row r="270" spans="1:16" ht="89.25" x14ac:dyDescent="0.2">
      <c r="A270" t="s">
        <v>46</v>
      </c>
      <c r="E270" s="23" t="s">
        <v>672</v>
      </c>
    </row>
    <row r="271" spans="1:16" x14ac:dyDescent="0.2">
      <c r="A271" s="12" t="s">
        <v>37</v>
      </c>
      <c r="B271" s="17" t="s">
        <v>536</v>
      </c>
      <c r="C271" s="17" t="s">
        <v>184</v>
      </c>
      <c r="D271" s="12" t="s">
        <v>45</v>
      </c>
      <c r="E271" s="18" t="s">
        <v>185</v>
      </c>
      <c r="F271" s="19" t="s">
        <v>180</v>
      </c>
      <c r="G271" s="20">
        <v>8</v>
      </c>
      <c r="H271" s="21">
        <v>0</v>
      </c>
      <c r="I271" s="21">
        <f>ROUND(ROUND(H271,2)*ROUND(G271,3),2)</f>
        <v>0</v>
      </c>
      <c r="O271">
        <f>(I271*21)/100</f>
        <v>0</v>
      </c>
      <c r="P271" t="s">
        <v>17</v>
      </c>
    </row>
    <row r="272" spans="1:16" x14ac:dyDescent="0.2">
      <c r="A272" s="22" t="s">
        <v>42</v>
      </c>
      <c r="E272" s="23" t="s">
        <v>616</v>
      </c>
    </row>
    <row r="273" spans="1:16" x14ac:dyDescent="0.2">
      <c r="A273" s="24" t="s">
        <v>44</v>
      </c>
      <c r="E273" s="25" t="s">
        <v>860</v>
      </c>
    </row>
    <row r="274" spans="1:16" ht="114.75" x14ac:dyDescent="0.2">
      <c r="A274" t="s">
        <v>46</v>
      </c>
      <c r="E274" s="23" t="s">
        <v>183</v>
      </c>
    </row>
    <row r="275" spans="1:16" x14ac:dyDescent="0.2">
      <c r="A275" s="12" t="s">
        <v>37</v>
      </c>
      <c r="B275" s="17" t="s">
        <v>541</v>
      </c>
      <c r="C275" s="17" t="s">
        <v>861</v>
      </c>
      <c r="D275" s="12" t="s">
        <v>45</v>
      </c>
      <c r="E275" s="18" t="s">
        <v>862</v>
      </c>
      <c r="F275" s="19" t="s">
        <v>150</v>
      </c>
      <c r="G275" s="20">
        <v>1</v>
      </c>
      <c r="H275" s="21">
        <v>0</v>
      </c>
      <c r="I275" s="21">
        <f>ROUND(ROUND(H275,2)*ROUND(G275,3),2)</f>
        <v>0</v>
      </c>
      <c r="O275">
        <f>(I275*21)/100</f>
        <v>0</v>
      </c>
      <c r="P275" t="s">
        <v>17</v>
      </c>
    </row>
    <row r="276" spans="1:16" x14ac:dyDescent="0.2">
      <c r="A276" s="22" t="s">
        <v>42</v>
      </c>
      <c r="E276" s="23" t="s">
        <v>863</v>
      </c>
    </row>
    <row r="277" spans="1:16" x14ac:dyDescent="0.2">
      <c r="A277" s="24" t="s">
        <v>44</v>
      </c>
      <c r="E277" s="25" t="s">
        <v>45</v>
      </c>
    </row>
    <row r="278" spans="1:16" ht="114.75" x14ac:dyDescent="0.2">
      <c r="A278" t="s">
        <v>46</v>
      </c>
      <c r="E278" s="23" t="s">
        <v>194</v>
      </c>
    </row>
    <row r="279" spans="1:16" x14ac:dyDescent="0.2">
      <c r="A279" s="12" t="s">
        <v>37</v>
      </c>
      <c r="B279" s="17" t="s">
        <v>546</v>
      </c>
      <c r="C279" s="17" t="s">
        <v>864</v>
      </c>
      <c r="D279" s="12" t="s">
        <v>45</v>
      </c>
      <c r="E279" s="18" t="s">
        <v>865</v>
      </c>
      <c r="F279" s="19" t="s">
        <v>197</v>
      </c>
      <c r="G279" s="20">
        <v>24</v>
      </c>
      <c r="H279" s="21">
        <v>0</v>
      </c>
      <c r="I279" s="21">
        <f>ROUND(ROUND(H279,2)*ROUND(G279,3),2)</f>
        <v>0</v>
      </c>
      <c r="O279">
        <f>(I279*21)/100</f>
        <v>0</v>
      </c>
      <c r="P279" t="s">
        <v>17</v>
      </c>
    </row>
    <row r="280" spans="1:16" x14ac:dyDescent="0.2">
      <c r="A280" s="22" t="s">
        <v>42</v>
      </c>
      <c r="E280" s="23" t="s">
        <v>181</v>
      </c>
    </row>
    <row r="281" spans="1:16" x14ac:dyDescent="0.2">
      <c r="A281" s="24" t="s">
        <v>44</v>
      </c>
      <c r="E281" s="25" t="s">
        <v>866</v>
      </c>
    </row>
    <row r="282" spans="1:16" ht="127.5" x14ac:dyDescent="0.2">
      <c r="A282" t="s">
        <v>46</v>
      </c>
      <c r="E282" s="23" t="s">
        <v>199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0+O9+O18+O95+O108+O125+O170+O187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0+I9+I18+I95+I108+I125+I170+I187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867</v>
      </c>
      <c r="D4" s="29"/>
      <c r="E4" s="9" t="s">
        <v>868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868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.5" x14ac:dyDescent="0.2">
      <c r="A10" s="12" t="s">
        <v>37</v>
      </c>
      <c r="B10" s="17" t="s">
        <v>18</v>
      </c>
      <c r="C10" s="17" t="s">
        <v>869</v>
      </c>
      <c r="D10" s="12" t="s">
        <v>45</v>
      </c>
      <c r="E10" s="18" t="s">
        <v>870</v>
      </c>
      <c r="F10" s="19" t="s">
        <v>150</v>
      </c>
      <c r="G10" s="20">
        <v>218.24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871</v>
      </c>
    </row>
    <row r="13" spans="1:18" ht="140.25" x14ac:dyDescent="0.2">
      <c r="A13" t="s">
        <v>46</v>
      </c>
      <c r="E13" s="23" t="s">
        <v>152</v>
      </c>
    </row>
    <row r="14" spans="1:18" ht="25.5" x14ac:dyDescent="0.2">
      <c r="A14" s="12" t="s">
        <v>37</v>
      </c>
      <c r="B14" s="17" t="s">
        <v>17</v>
      </c>
      <c r="C14" s="17" t="s">
        <v>153</v>
      </c>
      <c r="D14" s="12" t="s">
        <v>45</v>
      </c>
      <c r="E14" s="18" t="s">
        <v>154</v>
      </c>
      <c r="F14" s="19" t="s">
        <v>150</v>
      </c>
      <c r="G14" s="20">
        <v>51.182000000000002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ht="25.5" x14ac:dyDescent="0.2">
      <c r="A15" s="22" t="s">
        <v>42</v>
      </c>
      <c r="E15" s="23" t="s">
        <v>872</v>
      </c>
    </row>
    <row r="16" spans="1:18" ht="102" x14ac:dyDescent="0.2">
      <c r="A16" s="24" t="s">
        <v>44</v>
      </c>
      <c r="E16" s="25" t="s">
        <v>873</v>
      </c>
    </row>
    <row r="17" spans="1:18" ht="140.25" x14ac:dyDescent="0.2">
      <c r="A17" t="s">
        <v>46</v>
      </c>
      <c r="E17" s="23" t="s">
        <v>152</v>
      </c>
    </row>
    <row r="18" spans="1:18" ht="12.75" customHeight="1" x14ac:dyDescent="0.2">
      <c r="A18" s="2" t="s">
        <v>35</v>
      </c>
      <c r="B18" s="2"/>
      <c r="C18" s="27" t="s">
        <v>18</v>
      </c>
      <c r="D18" s="2"/>
      <c r="E18" s="15" t="s">
        <v>163</v>
      </c>
      <c r="F18" s="2"/>
      <c r="G18" s="2"/>
      <c r="H18" s="2"/>
      <c r="I18" s="28">
        <f>0+Q18</f>
        <v>0</v>
      </c>
      <c r="O18">
        <f>0+R18</f>
        <v>0</v>
      </c>
      <c r="Q18">
        <f>0+I19+I23+I27+I31+I35+I39+I43+I47+I51+I55+I59+I63+I67+I71+I75+I79+I83+I87+I91</f>
        <v>0</v>
      </c>
      <c r="R18">
        <f>0+O19+O23+O27+O31+O35+O39+O43+O47+O51+O55+O59+O63+O67+O71+O75+O79+O83+O87+O91</f>
        <v>0</v>
      </c>
    </row>
    <row r="19" spans="1:18" ht="25.5" x14ac:dyDescent="0.2">
      <c r="A19" s="12" t="s">
        <v>37</v>
      </c>
      <c r="B19" s="17" t="s">
        <v>16</v>
      </c>
      <c r="C19" s="17" t="s">
        <v>228</v>
      </c>
      <c r="D19" s="12" t="s">
        <v>45</v>
      </c>
      <c r="E19" s="18" t="s">
        <v>229</v>
      </c>
      <c r="F19" s="19" t="s">
        <v>180</v>
      </c>
      <c r="G19" s="20">
        <v>248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874</v>
      </c>
    </row>
    <row r="21" spans="1:18" x14ac:dyDescent="0.2">
      <c r="A21" s="24" t="s">
        <v>44</v>
      </c>
      <c r="E21" s="25" t="s">
        <v>875</v>
      </c>
    </row>
    <row r="22" spans="1:18" ht="63.75" x14ac:dyDescent="0.2">
      <c r="A22" t="s">
        <v>46</v>
      </c>
      <c r="E22" s="23" t="s">
        <v>232</v>
      </c>
    </row>
    <row r="23" spans="1:18" x14ac:dyDescent="0.2">
      <c r="A23" s="12" t="s">
        <v>37</v>
      </c>
      <c r="B23" s="17" t="s">
        <v>25</v>
      </c>
      <c r="C23" s="17" t="s">
        <v>233</v>
      </c>
      <c r="D23" s="12" t="s">
        <v>45</v>
      </c>
      <c r="E23" s="18" t="s">
        <v>234</v>
      </c>
      <c r="F23" s="19" t="s">
        <v>180</v>
      </c>
      <c r="G23" s="20">
        <v>99.2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876</v>
      </c>
    </row>
    <row r="25" spans="1:18" x14ac:dyDescent="0.2">
      <c r="A25" s="24" t="s">
        <v>44</v>
      </c>
      <c r="E25" s="25" t="s">
        <v>877</v>
      </c>
    </row>
    <row r="26" spans="1:18" ht="63.75" x14ac:dyDescent="0.2">
      <c r="A26" t="s">
        <v>46</v>
      </c>
      <c r="E26" s="23" t="s">
        <v>232</v>
      </c>
    </row>
    <row r="27" spans="1:18" ht="25.5" x14ac:dyDescent="0.2">
      <c r="A27" s="12" t="s">
        <v>37</v>
      </c>
      <c r="B27" s="17" t="s">
        <v>27</v>
      </c>
      <c r="C27" s="17" t="s">
        <v>878</v>
      </c>
      <c r="D27" s="12" t="s">
        <v>45</v>
      </c>
      <c r="E27" s="18" t="s">
        <v>879</v>
      </c>
      <c r="F27" s="19" t="s">
        <v>180</v>
      </c>
      <c r="G27" s="20">
        <v>3.15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876</v>
      </c>
    </row>
    <row r="29" spans="1:18" x14ac:dyDescent="0.2">
      <c r="A29" s="24" t="s">
        <v>44</v>
      </c>
      <c r="E29" s="25" t="s">
        <v>880</v>
      </c>
    </row>
    <row r="30" spans="1:18" ht="63.75" x14ac:dyDescent="0.2">
      <c r="A30" t="s">
        <v>46</v>
      </c>
      <c r="E30" s="23" t="s">
        <v>232</v>
      </c>
    </row>
    <row r="31" spans="1:18" x14ac:dyDescent="0.2">
      <c r="A31" s="12" t="s">
        <v>37</v>
      </c>
      <c r="B31" s="17" t="s">
        <v>29</v>
      </c>
      <c r="C31" s="17" t="s">
        <v>237</v>
      </c>
      <c r="D31" s="12" t="s">
        <v>45</v>
      </c>
      <c r="E31" s="18" t="s">
        <v>238</v>
      </c>
      <c r="F31" s="19" t="s">
        <v>197</v>
      </c>
      <c r="G31" s="20">
        <v>126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876</v>
      </c>
    </row>
    <row r="33" spans="1:16" x14ac:dyDescent="0.2">
      <c r="A33" s="24" t="s">
        <v>44</v>
      </c>
      <c r="E33" s="25" t="s">
        <v>881</v>
      </c>
    </row>
    <row r="34" spans="1:16" ht="63.75" x14ac:dyDescent="0.2">
      <c r="A34" t="s">
        <v>46</v>
      </c>
      <c r="E34" s="23" t="s">
        <v>232</v>
      </c>
    </row>
    <row r="35" spans="1:16" x14ac:dyDescent="0.2">
      <c r="A35" s="12" t="s">
        <v>37</v>
      </c>
      <c r="B35" s="17" t="s">
        <v>64</v>
      </c>
      <c r="C35" s="17" t="s">
        <v>241</v>
      </c>
      <c r="D35" s="12" t="s">
        <v>45</v>
      </c>
      <c r="E35" s="18" t="s">
        <v>242</v>
      </c>
      <c r="F35" s="19" t="s">
        <v>180</v>
      </c>
      <c r="G35" s="20">
        <v>101.9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243</v>
      </c>
    </row>
    <row r="37" spans="1:16" ht="51" x14ac:dyDescent="0.2">
      <c r="A37" s="24" t="s">
        <v>44</v>
      </c>
      <c r="E37" s="25" t="s">
        <v>882</v>
      </c>
    </row>
    <row r="38" spans="1:16" ht="63.75" x14ac:dyDescent="0.2">
      <c r="A38" t="s">
        <v>46</v>
      </c>
      <c r="E38" s="23" t="s">
        <v>232</v>
      </c>
    </row>
    <row r="39" spans="1:16" x14ac:dyDescent="0.2">
      <c r="A39" s="12" t="s">
        <v>37</v>
      </c>
      <c r="B39" s="17" t="s">
        <v>67</v>
      </c>
      <c r="C39" s="17" t="s">
        <v>245</v>
      </c>
      <c r="D39" s="12" t="s">
        <v>45</v>
      </c>
      <c r="E39" s="18" t="s">
        <v>246</v>
      </c>
      <c r="F39" s="19" t="s">
        <v>180</v>
      </c>
      <c r="G39" s="20">
        <v>30.4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691</v>
      </c>
    </row>
    <row r="41" spans="1:16" x14ac:dyDescent="0.2">
      <c r="A41" s="24" t="s">
        <v>44</v>
      </c>
      <c r="E41" s="25" t="s">
        <v>883</v>
      </c>
    </row>
    <row r="42" spans="1:16" ht="38.25" x14ac:dyDescent="0.2">
      <c r="A42" t="s">
        <v>46</v>
      </c>
      <c r="E42" s="23" t="s">
        <v>249</v>
      </c>
    </row>
    <row r="43" spans="1:16" x14ac:dyDescent="0.2">
      <c r="A43" s="12" t="s">
        <v>37</v>
      </c>
      <c r="B43" s="17" t="s">
        <v>32</v>
      </c>
      <c r="C43" s="17" t="s">
        <v>252</v>
      </c>
      <c r="D43" s="12" t="s">
        <v>45</v>
      </c>
      <c r="E43" s="18" t="s">
        <v>253</v>
      </c>
      <c r="F43" s="19" t="s">
        <v>180</v>
      </c>
      <c r="G43" s="20">
        <v>4099.3249999999998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691</v>
      </c>
    </row>
    <row r="45" spans="1:16" ht="89.25" x14ac:dyDescent="0.2">
      <c r="A45" s="24" t="s">
        <v>44</v>
      </c>
      <c r="E45" s="25" t="s">
        <v>884</v>
      </c>
    </row>
    <row r="46" spans="1:16" ht="369.75" x14ac:dyDescent="0.2">
      <c r="A46" t="s">
        <v>46</v>
      </c>
      <c r="E46" s="23" t="s">
        <v>256</v>
      </c>
    </row>
    <row r="47" spans="1:16" x14ac:dyDescent="0.2">
      <c r="A47" s="12" t="s">
        <v>37</v>
      </c>
      <c r="B47" s="17" t="s">
        <v>34</v>
      </c>
      <c r="C47" s="17" t="s">
        <v>259</v>
      </c>
      <c r="D47" s="12" t="s">
        <v>45</v>
      </c>
      <c r="E47" s="18" t="s">
        <v>260</v>
      </c>
      <c r="F47" s="19" t="s">
        <v>180</v>
      </c>
      <c r="G47" s="20">
        <v>4567.1400000000003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45</v>
      </c>
    </row>
    <row r="49" spans="1:16" ht="102" x14ac:dyDescent="0.2">
      <c r="A49" s="24" t="s">
        <v>44</v>
      </c>
      <c r="E49" s="25" t="s">
        <v>885</v>
      </c>
    </row>
    <row r="50" spans="1:16" ht="306" x14ac:dyDescent="0.2">
      <c r="A50" t="s">
        <v>46</v>
      </c>
      <c r="E50" s="23" t="s">
        <v>262</v>
      </c>
    </row>
    <row r="51" spans="1:16" x14ac:dyDescent="0.2">
      <c r="A51" s="12" t="s">
        <v>37</v>
      </c>
      <c r="B51" s="17" t="s">
        <v>74</v>
      </c>
      <c r="C51" s="17" t="s">
        <v>267</v>
      </c>
      <c r="D51" s="12" t="s">
        <v>45</v>
      </c>
      <c r="E51" s="18" t="s">
        <v>268</v>
      </c>
      <c r="F51" s="19" t="s">
        <v>180</v>
      </c>
      <c r="G51" s="20">
        <v>89.72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2" t="s">
        <v>42</v>
      </c>
      <c r="E52" s="23" t="s">
        <v>691</v>
      </c>
    </row>
    <row r="53" spans="1:16" ht="38.25" x14ac:dyDescent="0.2">
      <c r="A53" s="24" t="s">
        <v>44</v>
      </c>
      <c r="E53" s="25" t="s">
        <v>886</v>
      </c>
    </row>
    <row r="54" spans="1:16" ht="318.75" x14ac:dyDescent="0.2">
      <c r="A54" t="s">
        <v>46</v>
      </c>
      <c r="E54" s="23" t="s">
        <v>266</v>
      </c>
    </row>
    <row r="55" spans="1:16" x14ac:dyDescent="0.2">
      <c r="A55" s="12" t="s">
        <v>37</v>
      </c>
      <c r="B55" s="17" t="s">
        <v>79</v>
      </c>
      <c r="C55" s="17" t="s">
        <v>279</v>
      </c>
      <c r="D55" s="12" t="s">
        <v>45</v>
      </c>
      <c r="E55" s="18" t="s">
        <v>280</v>
      </c>
      <c r="F55" s="19" t="s">
        <v>180</v>
      </c>
      <c r="G55" s="20">
        <v>4219.45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2" t="s">
        <v>42</v>
      </c>
      <c r="E56" s="23" t="s">
        <v>45</v>
      </c>
    </row>
    <row r="57" spans="1:16" ht="51" x14ac:dyDescent="0.2">
      <c r="A57" s="24" t="s">
        <v>44</v>
      </c>
      <c r="E57" s="25" t="s">
        <v>887</v>
      </c>
    </row>
    <row r="58" spans="1:16" ht="191.25" x14ac:dyDescent="0.2">
      <c r="A58" t="s">
        <v>46</v>
      </c>
      <c r="E58" s="23" t="s">
        <v>282</v>
      </c>
    </row>
    <row r="59" spans="1:16" x14ac:dyDescent="0.2">
      <c r="A59" s="12" t="s">
        <v>37</v>
      </c>
      <c r="B59" s="17" t="s">
        <v>84</v>
      </c>
      <c r="C59" s="17" t="s">
        <v>292</v>
      </c>
      <c r="D59" s="12" t="s">
        <v>45</v>
      </c>
      <c r="E59" s="18" t="s">
        <v>293</v>
      </c>
      <c r="F59" s="19" t="s">
        <v>180</v>
      </c>
      <c r="G59" s="20">
        <v>15.03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2" t="s">
        <v>42</v>
      </c>
      <c r="E60" s="23" t="s">
        <v>45</v>
      </c>
    </row>
    <row r="61" spans="1:16" x14ac:dyDescent="0.2">
      <c r="A61" s="24" t="s">
        <v>44</v>
      </c>
      <c r="E61" s="25" t="s">
        <v>888</v>
      </c>
    </row>
    <row r="62" spans="1:16" ht="242.25" x14ac:dyDescent="0.2">
      <c r="A62" t="s">
        <v>46</v>
      </c>
      <c r="E62" s="23" t="s">
        <v>296</v>
      </c>
    </row>
    <row r="63" spans="1:16" x14ac:dyDescent="0.2">
      <c r="A63" s="12" t="s">
        <v>37</v>
      </c>
      <c r="B63" s="17" t="s">
        <v>86</v>
      </c>
      <c r="C63" s="17" t="s">
        <v>302</v>
      </c>
      <c r="D63" s="12" t="s">
        <v>45</v>
      </c>
      <c r="E63" s="18" t="s">
        <v>303</v>
      </c>
      <c r="F63" s="19" t="s">
        <v>180</v>
      </c>
      <c r="G63" s="20">
        <v>18.68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889</v>
      </c>
    </row>
    <row r="65" spans="1:16" ht="38.25" x14ac:dyDescent="0.2">
      <c r="A65" s="24" t="s">
        <v>44</v>
      </c>
      <c r="E65" s="25" t="s">
        <v>890</v>
      </c>
    </row>
    <row r="66" spans="1:16" ht="229.5" x14ac:dyDescent="0.2">
      <c r="A66" t="s">
        <v>46</v>
      </c>
      <c r="E66" s="23" t="s">
        <v>306</v>
      </c>
    </row>
    <row r="67" spans="1:16" x14ac:dyDescent="0.2">
      <c r="A67" s="12" t="s">
        <v>37</v>
      </c>
      <c r="B67" s="17" t="s">
        <v>93</v>
      </c>
      <c r="C67" s="17" t="s">
        <v>307</v>
      </c>
      <c r="D67" s="12" t="s">
        <v>45</v>
      </c>
      <c r="E67" s="18" t="s">
        <v>308</v>
      </c>
      <c r="F67" s="19" t="s">
        <v>180</v>
      </c>
      <c r="G67" s="20">
        <v>32.920999999999999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2" t="s">
        <v>42</v>
      </c>
      <c r="E68" s="23" t="s">
        <v>889</v>
      </c>
    </row>
    <row r="69" spans="1:16" ht="51" x14ac:dyDescent="0.2">
      <c r="A69" s="24" t="s">
        <v>44</v>
      </c>
      <c r="E69" s="25" t="s">
        <v>891</v>
      </c>
    </row>
    <row r="70" spans="1:16" ht="293.25" x14ac:dyDescent="0.2">
      <c r="A70" t="s">
        <v>46</v>
      </c>
      <c r="E70" s="23" t="s">
        <v>310</v>
      </c>
    </row>
    <row r="71" spans="1:16" x14ac:dyDescent="0.2">
      <c r="A71" s="12" t="s">
        <v>37</v>
      </c>
      <c r="B71" s="17" t="s">
        <v>99</v>
      </c>
      <c r="C71" s="17" t="s">
        <v>311</v>
      </c>
      <c r="D71" s="12" t="s">
        <v>45</v>
      </c>
      <c r="E71" s="18" t="s">
        <v>312</v>
      </c>
      <c r="F71" s="19" t="s">
        <v>166</v>
      </c>
      <c r="G71" s="20">
        <v>1315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6" x14ac:dyDescent="0.2">
      <c r="A72" s="22" t="s">
        <v>42</v>
      </c>
      <c r="E72" s="23" t="s">
        <v>45</v>
      </c>
    </row>
    <row r="73" spans="1:16" ht="38.25" x14ac:dyDescent="0.2">
      <c r="A73" s="24" t="s">
        <v>44</v>
      </c>
      <c r="E73" s="25" t="s">
        <v>892</v>
      </c>
    </row>
    <row r="74" spans="1:16" ht="25.5" x14ac:dyDescent="0.2">
      <c r="A74" t="s">
        <v>46</v>
      </c>
      <c r="E74" s="23" t="s">
        <v>314</v>
      </c>
    </row>
    <row r="75" spans="1:16" x14ac:dyDescent="0.2">
      <c r="A75" s="12" t="s">
        <v>37</v>
      </c>
      <c r="B75" s="17" t="s">
        <v>103</v>
      </c>
      <c r="C75" s="17" t="s">
        <v>893</v>
      </c>
      <c r="D75" s="12" t="s">
        <v>45</v>
      </c>
      <c r="E75" s="18" t="s">
        <v>894</v>
      </c>
      <c r="F75" s="19" t="s">
        <v>166</v>
      </c>
      <c r="G75" s="20">
        <v>400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6" x14ac:dyDescent="0.2">
      <c r="A76" s="22" t="s">
        <v>42</v>
      </c>
      <c r="E76" s="23" t="s">
        <v>45</v>
      </c>
    </row>
    <row r="77" spans="1:16" x14ac:dyDescent="0.2">
      <c r="A77" s="24" t="s">
        <v>44</v>
      </c>
      <c r="E77" s="25" t="s">
        <v>895</v>
      </c>
    </row>
    <row r="78" spans="1:16" x14ac:dyDescent="0.2">
      <c r="A78" t="s">
        <v>46</v>
      </c>
      <c r="E78" s="23" t="s">
        <v>318</v>
      </c>
    </row>
    <row r="79" spans="1:16" x14ac:dyDescent="0.2">
      <c r="A79" s="12" t="s">
        <v>37</v>
      </c>
      <c r="B79" s="17" t="s">
        <v>107</v>
      </c>
      <c r="C79" s="17" t="s">
        <v>896</v>
      </c>
      <c r="D79" s="12" t="s">
        <v>45</v>
      </c>
      <c r="E79" s="18" t="s">
        <v>897</v>
      </c>
      <c r="F79" s="19" t="s">
        <v>180</v>
      </c>
      <c r="G79" s="20">
        <v>74.099999999999994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6" x14ac:dyDescent="0.2">
      <c r="A80" s="22" t="s">
        <v>42</v>
      </c>
      <c r="E80" s="23" t="s">
        <v>322</v>
      </c>
    </row>
    <row r="81" spans="1:18" ht="38.25" x14ac:dyDescent="0.2">
      <c r="A81" s="24" t="s">
        <v>44</v>
      </c>
      <c r="E81" s="25" t="s">
        <v>898</v>
      </c>
    </row>
    <row r="82" spans="1:18" ht="38.25" x14ac:dyDescent="0.2">
      <c r="A82" t="s">
        <v>46</v>
      </c>
      <c r="E82" s="23" t="s">
        <v>899</v>
      </c>
    </row>
    <row r="83" spans="1:18" x14ac:dyDescent="0.2">
      <c r="A83" s="12" t="s">
        <v>37</v>
      </c>
      <c r="B83" s="17" t="s">
        <v>111</v>
      </c>
      <c r="C83" s="17" t="s">
        <v>326</v>
      </c>
      <c r="D83" s="12" t="s">
        <v>45</v>
      </c>
      <c r="E83" s="18" t="s">
        <v>327</v>
      </c>
      <c r="F83" s="19" t="s">
        <v>166</v>
      </c>
      <c r="G83" s="20">
        <v>581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8" x14ac:dyDescent="0.2">
      <c r="A84" s="22" t="s">
        <v>42</v>
      </c>
      <c r="E84" s="23" t="s">
        <v>328</v>
      </c>
    </row>
    <row r="85" spans="1:18" ht="38.25" x14ac:dyDescent="0.2">
      <c r="A85" s="24" t="s">
        <v>44</v>
      </c>
      <c r="E85" s="25" t="s">
        <v>900</v>
      </c>
    </row>
    <row r="86" spans="1:18" ht="25.5" x14ac:dyDescent="0.2">
      <c r="A86" t="s">
        <v>46</v>
      </c>
      <c r="E86" s="23" t="s">
        <v>330</v>
      </c>
    </row>
    <row r="87" spans="1:18" x14ac:dyDescent="0.2">
      <c r="A87" s="12" t="s">
        <v>37</v>
      </c>
      <c r="B87" s="17" t="s">
        <v>115</v>
      </c>
      <c r="C87" s="17" t="s">
        <v>332</v>
      </c>
      <c r="D87" s="12" t="s">
        <v>45</v>
      </c>
      <c r="E87" s="18" t="s">
        <v>333</v>
      </c>
      <c r="F87" s="19" t="s">
        <v>166</v>
      </c>
      <c r="G87" s="20">
        <v>581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8" x14ac:dyDescent="0.2">
      <c r="A88" s="22" t="s">
        <v>42</v>
      </c>
      <c r="E88" s="23" t="s">
        <v>45</v>
      </c>
    </row>
    <row r="89" spans="1:18" x14ac:dyDescent="0.2">
      <c r="A89" s="24" t="s">
        <v>44</v>
      </c>
      <c r="E89" s="25" t="s">
        <v>901</v>
      </c>
    </row>
    <row r="90" spans="1:18" ht="38.25" x14ac:dyDescent="0.2">
      <c r="A90" t="s">
        <v>46</v>
      </c>
      <c r="E90" s="23" t="s">
        <v>334</v>
      </c>
    </row>
    <row r="91" spans="1:18" x14ac:dyDescent="0.2">
      <c r="A91" s="12" t="s">
        <v>37</v>
      </c>
      <c r="B91" s="17" t="s">
        <v>121</v>
      </c>
      <c r="C91" s="17" t="s">
        <v>760</v>
      </c>
      <c r="D91" s="12" t="s">
        <v>45</v>
      </c>
      <c r="E91" s="18" t="s">
        <v>761</v>
      </c>
      <c r="F91" s="19" t="s">
        <v>166</v>
      </c>
      <c r="G91" s="20">
        <v>581</v>
      </c>
      <c r="H91" s="21">
        <v>0</v>
      </c>
      <c r="I91" s="21">
        <f>ROUND(ROUND(H91,2)*ROUND(G91,3),2)</f>
        <v>0</v>
      </c>
      <c r="O91">
        <f>(I91*0)/100</f>
        <v>0</v>
      </c>
      <c r="P91" t="s">
        <v>20</v>
      </c>
    </row>
    <row r="92" spans="1:18" x14ac:dyDescent="0.2">
      <c r="A92" s="22" t="s">
        <v>42</v>
      </c>
      <c r="E92" s="23" t="s">
        <v>338</v>
      </c>
    </row>
    <row r="93" spans="1:18" x14ac:dyDescent="0.2">
      <c r="A93" s="24" t="s">
        <v>44</v>
      </c>
      <c r="E93" s="25" t="s">
        <v>45</v>
      </c>
    </row>
    <row r="94" spans="1:18" ht="25.5" x14ac:dyDescent="0.2">
      <c r="A94" t="s">
        <v>46</v>
      </c>
      <c r="E94" s="23" t="s">
        <v>339</v>
      </c>
    </row>
    <row r="95" spans="1:18" ht="12.75" customHeight="1" x14ac:dyDescent="0.2">
      <c r="A95" s="2" t="s">
        <v>35</v>
      </c>
      <c r="B95" s="2"/>
      <c r="C95" s="27" t="s">
        <v>17</v>
      </c>
      <c r="D95" s="2"/>
      <c r="E95" s="15" t="s">
        <v>346</v>
      </c>
      <c r="F95" s="2"/>
      <c r="G95" s="2"/>
      <c r="H95" s="2"/>
      <c r="I95" s="28">
        <f>0+Q95</f>
        <v>0</v>
      </c>
      <c r="O95">
        <f>0+R95</f>
        <v>0</v>
      </c>
      <c r="Q95">
        <f>0+I96+I100+I104</f>
        <v>0</v>
      </c>
      <c r="R95">
        <f>0+O96+O100+O104</f>
        <v>0</v>
      </c>
    </row>
    <row r="96" spans="1:18" x14ac:dyDescent="0.2">
      <c r="A96" s="12" t="s">
        <v>37</v>
      </c>
      <c r="B96" s="17" t="s">
        <v>126</v>
      </c>
      <c r="C96" s="17" t="s">
        <v>902</v>
      </c>
      <c r="D96" s="12" t="s">
        <v>45</v>
      </c>
      <c r="E96" s="18" t="s">
        <v>903</v>
      </c>
      <c r="F96" s="19" t="s">
        <v>197</v>
      </c>
      <c r="G96" s="20">
        <v>88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17</v>
      </c>
    </row>
    <row r="97" spans="1:18" x14ac:dyDescent="0.2">
      <c r="A97" s="22" t="s">
        <v>42</v>
      </c>
      <c r="E97" s="23" t="s">
        <v>254</v>
      </c>
    </row>
    <row r="98" spans="1:18" ht="38.25" x14ac:dyDescent="0.2">
      <c r="A98" s="24" t="s">
        <v>44</v>
      </c>
      <c r="E98" s="25" t="s">
        <v>904</v>
      </c>
    </row>
    <row r="99" spans="1:18" ht="165.75" x14ac:dyDescent="0.2">
      <c r="A99" t="s">
        <v>46</v>
      </c>
      <c r="E99" s="23" t="s">
        <v>351</v>
      </c>
    </row>
    <row r="100" spans="1:18" x14ac:dyDescent="0.2">
      <c r="A100" s="12" t="s">
        <v>37</v>
      </c>
      <c r="B100" s="17" t="s">
        <v>131</v>
      </c>
      <c r="C100" s="17" t="s">
        <v>365</v>
      </c>
      <c r="D100" s="12" t="s">
        <v>45</v>
      </c>
      <c r="E100" s="18" t="s">
        <v>366</v>
      </c>
      <c r="F100" s="19" t="s">
        <v>166</v>
      </c>
      <c r="G100" s="20">
        <v>1315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8" x14ac:dyDescent="0.2">
      <c r="A101" s="22" t="s">
        <v>42</v>
      </c>
      <c r="E101" s="23" t="s">
        <v>905</v>
      </c>
    </row>
    <row r="102" spans="1:18" ht="38.25" x14ac:dyDescent="0.2">
      <c r="A102" s="24" t="s">
        <v>44</v>
      </c>
      <c r="E102" s="25" t="s">
        <v>892</v>
      </c>
    </row>
    <row r="103" spans="1:18" ht="38.25" x14ac:dyDescent="0.2">
      <c r="A103" t="s">
        <v>46</v>
      </c>
      <c r="E103" s="23" t="s">
        <v>369</v>
      </c>
    </row>
    <row r="104" spans="1:18" ht="25.5" x14ac:dyDescent="0.2">
      <c r="A104" s="12" t="s">
        <v>37</v>
      </c>
      <c r="B104" s="17" t="s">
        <v>136</v>
      </c>
      <c r="C104" s="17" t="s">
        <v>371</v>
      </c>
      <c r="D104" s="12" t="s">
        <v>45</v>
      </c>
      <c r="E104" s="18" t="s">
        <v>372</v>
      </c>
      <c r="F104" s="19" t="s">
        <v>166</v>
      </c>
      <c r="G104" s="20">
        <v>2630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8" x14ac:dyDescent="0.2">
      <c r="A105" s="22" t="s">
        <v>42</v>
      </c>
      <c r="E105" s="23" t="s">
        <v>373</v>
      </c>
    </row>
    <row r="106" spans="1:18" x14ac:dyDescent="0.2">
      <c r="A106" s="24" t="s">
        <v>44</v>
      </c>
      <c r="E106" s="25" t="s">
        <v>906</v>
      </c>
    </row>
    <row r="107" spans="1:18" ht="38.25" x14ac:dyDescent="0.2">
      <c r="A107" t="s">
        <v>46</v>
      </c>
      <c r="E107" s="23" t="s">
        <v>375</v>
      </c>
    </row>
    <row r="108" spans="1:18" ht="12.75" customHeight="1" x14ac:dyDescent="0.2">
      <c r="A108" s="2" t="s">
        <v>35</v>
      </c>
      <c r="B108" s="2"/>
      <c r="C108" s="27" t="s">
        <v>25</v>
      </c>
      <c r="D108" s="2"/>
      <c r="E108" s="15" t="s">
        <v>405</v>
      </c>
      <c r="F108" s="2"/>
      <c r="G108" s="2"/>
      <c r="H108" s="2"/>
      <c r="I108" s="28">
        <f>0+Q108</f>
        <v>0</v>
      </c>
      <c r="O108">
        <f>0+R108</f>
        <v>0</v>
      </c>
      <c r="Q108">
        <f>0+I109+I113+I117+I121</f>
        <v>0</v>
      </c>
      <c r="R108">
        <f>0+O109+O113+O117+O121</f>
        <v>0</v>
      </c>
    </row>
    <row r="109" spans="1:18" x14ac:dyDescent="0.2">
      <c r="A109" s="12" t="s">
        <v>37</v>
      </c>
      <c r="B109" s="17" t="s">
        <v>141</v>
      </c>
      <c r="C109" s="17" t="s">
        <v>703</v>
      </c>
      <c r="D109" s="12" t="s">
        <v>45</v>
      </c>
      <c r="E109" s="18" t="s">
        <v>704</v>
      </c>
      <c r="F109" s="19" t="s">
        <v>180</v>
      </c>
      <c r="G109" s="20">
        <v>0.192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17</v>
      </c>
    </row>
    <row r="110" spans="1:18" x14ac:dyDescent="0.2">
      <c r="A110" s="22" t="s">
        <v>42</v>
      </c>
      <c r="E110" s="23" t="s">
        <v>45</v>
      </c>
    </row>
    <row r="111" spans="1:18" x14ac:dyDescent="0.2">
      <c r="A111" s="24" t="s">
        <v>44</v>
      </c>
      <c r="E111" s="25" t="s">
        <v>907</v>
      </c>
    </row>
    <row r="112" spans="1:18" ht="369.75" x14ac:dyDescent="0.2">
      <c r="A112" t="s">
        <v>46</v>
      </c>
      <c r="E112" s="23" t="s">
        <v>410</v>
      </c>
    </row>
    <row r="113" spans="1:18" x14ac:dyDescent="0.2">
      <c r="A113" s="12" t="s">
        <v>37</v>
      </c>
      <c r="B113" s="17" t="s">
        <v>319</v>
      </c>
      <c r="C113" s="17" t="s">
        <v>412</v>
      </c>
      <c r="D113" s="12" t="s">
        <v>45</v>
      </c>
      <c r="E113" s="18" t="s">
        <v>413</v>
      </c>
      <c r="F113" s="19" t="s">
        <v>180</v>
      </c>
      <c r="G113" s="20">
        <v>1.8</v>
      </c>
      <c r="H113" s="21">
        <v>0</v>
      </c>
      <c r="I113" s="21">
        <f>ROUND(ROUND(H113,2)*ROUND(G113,3),2)</f>
        <v>0</v>
      </c>
      <c r="O113">
        <f>(I113*21)/100</f>
        <v>0</v>
      </c>
      <c r="P113" t="s">
        <v>17</v>
      </c>
    </row>
    <row r="114" spans="1:18" x14ac:dyDescent="0.2">
      <c r="A114" s="22" t="s">
        <v>42</v>
      </c>
      <c r="E114" s="23" t="s">
        <v>414</v>
      </c>
    </row>
    <row r="115" spans="1:18" x14ac:dyDescent="0.2">
      <c r="A115" s="24" t="s">
        <v>44</v>
      </c>
      <c r="E115" s="25" t="s">
        <v>908</v>
      </c>
    </row>
    <row r="116" spans="1:18" ht="369.75" x14ac:dyDescent="0.2">
      <c r="A116" t="s">
        <v>46</v>
      </c>
      <c r="E116" s="23" t="s">
        <v>410</v>
      </c>
    </row>
    <row r="117" spans="1:18" x14ac:dyDescent="0.2">
      <c r="A117" s="12" t="s">
        <v>37</v>
      </c>
      <c r="B117" s="17" t="s">
        <v>325</v>
      </c>
      <c r="C117" s="17" t="s">
        <v>417</v>
      </c>
      <c r="D117" s="12" t="s">
        <v>45</v>
      </c>
      <c r="E117" s="18" t="s">
        <v>418</v>
      </c>
      <c r="F117" s="19" t="s">
        <v>180</v>
      </c>
      <c r="G117" s="20">
        <v>10.84</v>
      </c>
      <c r="H117" s="21">
        <v>0</v>
      </c>
      <c r="I117" s="21">
        <f>ROUND(ROUND(H117,2)*ROUND(G117,3),2)</f>
        <v>0</v>
      </c>
      <c r="O117">
        <f>(I117*21)/100</f>
        <v>0</v>
      </c>
      <c r="P117" t="s">
        <v>17</v>
      </c>
    </row>
    <row r="118" spans="1:18" x14ac:dyDescent="0.2">
      <c r="A118" s="22" t="s">
        <v>42</v>
      </c>
      <c r="E118" s="23" t="s">
        <v>889</v>
      </c>
    </row>
    <row r="119" spans="1:18" ht="38.25" x14ac:dyDescent="0.2">
      <c r="A119" s="24" t="s">
        <v>44</v>
      </c>
      <c r="E119" s="25" t="s">
        <v>909</v>
      </c>
    </row>
    <row r="120" spans="1:18" ht="38.25" x14ac:dyDescent="0.2">
      <c r="A120" t="s">
        <v>46</v>
      </c>
      <c r="E120" s="23" t="s">
        <v>357</v>
      </c>
    </row>
    <row r="121" spans="1:18" x14ac:dyDescent="0.2">
      <c r="A121" s="12" t="s">
        <v>37</v>
      </c>
      <c r="B121" s="17" t="s">
        <v>331</v>
      </c>
      <c r="C121" s="17" t="s">
        <v>428</v>
      </c>
      <c r="D121" s="12" t="s">
        <v>45</v>
      </c>
      <c r="E121" s="18" t="s">
        <v>429</v>
      </c>
      <c r="F121" s="19" t="s">
        <v>180</v>
      </c>
      <c r="G121" s="20">
        <v>4.5</v>
      </c>
      <c r="H121" s="21">
        <v>0</v>
      </c>
      <c r="I121" s="21">
        <f>ROUND(ROUND(H121,2)*ROUND(G121,3),2)</f>
        <v>0</v>
      </c>
      <c r="O121">
        <f>(I121*21)/100</f>
        <v>0</v>
      </c>
      <c r="P121" t="s">
        <v>17</v>
      </c>
    </row>
    <row r="122" spans="1:18" x14ac:dyDescent="0.2">
      <c r="A122" s="22" t="s">
        <v>42</v>
      </c>
      <c r="E122" s="23" t="s">
        <v>45</v>
      </c>
    </row>
    <row r="123" spans="1:18" x14ac:dyDescent="0.2">
      <c r="A123" s="24" t="s">
        <v>44</v>
      </c>
      <c r="E123" s="25" t="s">
        <v>910</v>
      </c>
    </row>
    <row r="124" spans="1:18" ht="102" x14ac:dyDescent="0.2">
      <c r="A124" t="s">
        <v>46</v>
      </c>
      <c r="E124" s="23" t="s">
        <v>431</v>
      </c>
    </row>
    <row r="125" spans="1:18" ht="12.75" customHeight="1" x14ac:dyDescent="0.2">
      <c r="A125" s="2" t="s">
        <v>35</v>
      </c>
      <c r="B125" s="2"/>
      <c r="C125" s="27" t="s">
        <v>27</v>
      </c>
      <c r="D125" s="2"/>
      <c r="E125" s="15" t="s">
        <v>438</v>
      </c>
      <c r="F125" s="2"/>
      <c r="G125" s="2"/>
      <c r="H125" s="2"/>
      <c r="I125" s="28">
        <f>0+Q125</f>
        <v>0</v>
      </c>
      <c r="O125">
        <f>0+R125</f>
        <v>0</v>
      </c>
      <c r="Q125">
        <f>0+I126+I130+I134+I138+I142+I146+I150+I154+I158+I162+I166</f>
        <v>0</v>
      </c>
      <c r="R125">
        <f>0+O126+O130+O134+O138+O142+O146+O150+O154+O158+O162+O166</f>
        <v>0</v>
      </c>
    </row>
    <row r="126" spans="1:18" x14ac:dyDescent="0.2">
      <c r="A126" s="12" t="s">
        <v>37</v>
      </c>
      <c r="B126" s="17" t="s">
        <v>335</v>
      </c>
      <c r="C126" s="17" t="s">
        <v>911</v>
      </c>
      <c r="D126" s="12" t="s">
        <v>45</v>
      </c>
      <c r="E126" s="18" t="s">
        <v>912</v>
      </c>
      <c r="F126" s="19" t="s">
        <v>180</v>
      </c>
      <c r="G126" s="20">
        <v>9.6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8" x14ac:dyDescent="0.2">
      <c r="A127" s="22" t="s">
        <v>42</v>
      </c>
      <c r="E127" s="23" t="s">
        <v>913</v>
      </c>
    </row>
    <row r="128" spans="1:18" x14ac:dyDescent="0.2">
      <c r="A128" s="24" t="s">
        <v>44</v>
      </c>
      <c r="E128" s="25" t="s">
        <v>914</v>
      </c>
    </row>
    <row r="129" spans="1:16" ht="127.5" x14ac:dyDescent="0.2">
      <c r="A129" t="s">
        <v>46</v>
      </c>
      <c r="E129" s="23" t="s">
        <v>915</v>
      </c>
    </row>
    <row r="130" spans="1:16" ht="25.5" x14ac:dyDescent="0.2">
      <c r="A130" s="12" t="s">
        <v>37</v>
      </c>
      <c r="B130" s="17" t="s">
        <v>340</v>
      </c>
      <c r="C130" s="17" t="s">
        <v>774</v>
      </c>
      <c r="D130" s="12" t="s">
        <v>45</v>
      </c>
      <c r="E130" s="18" t="s">
        <v>775</v>
      </c>
      <c r="F130" s="19" t="s">
        <v>166</v>
      </c>
      <c r="G130" s="20">
        <v>1225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45</v>
      </c>
    </row>
    <row r="132" spans="1:16" ht="38.25" x14ac:dyDescent="0.2">
      <c r="A132" s="24" t="s">
        <v>44</v>
      </c>
      <c r="E132" s="25" t="s">
        <v>916</v>
      </c>
    </row>
    <row r="133" spans="1:16" ht="51" x14ac:dyDescent="0.2">
      <c r="A133" t="s">
        <v>46</v>
      </c>
      <c r="E133" s="23" t="s">
        <v>444</v>
      </c>
    </row>
    <row r="134" spans="1:16" x14ac:dyDescent="0.2">
      <c r="A134" s="12" t="s">
        <v>37</v>
      </c>
      <c r="B134" s="17" t="s">
        <v>347</v>
      </c>
      <c r="C134" s="17" t="s">
        <v>780</v>
      </c>
      <c r="D134" s="12" t="s">
        <v>45</v>
      </c>
      <c r="E134" s="18" t="s">
        <v>781</v>
      </c>
      <c r="F134" s="19" t="s">
        <v>166</v>
      </c>
      <c r="G134" s="20">
        <v>1285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782</v>
      </c>
    </row>
    <row r="136" spans="1:16" ht="38.25" x14ac:dyDescent="0.2">
      <c r="A136" s="24" t="s">
        <v>44</v>
      </c>
      <c r="E136" s="25" t="s">
        <v>917</v>
      </c>
    </row>
    <row r="137" spans="1:16" ht="51" x14ac:dyDescent="0.2">
      <c r="A137" t="s">
        <v>46</v>
      </c>
      <c r="E137" s="23" t="s">
        <v>444</v>
      </c>
    </row>
    <row r="138" spans="1:16" x14ac:dyDescent="0.2">
      <c r="A138" s="12" t="s">
        <v>37</v>
      </c>
      <c r="B138" s="17" t="s">
        <v>352</v>
      </c>
      <c r="C138" s="17" t="s">
        <v>456</v>
      </c>
      <c r="D138" s="12" t="s">
        <v>45</v>
      </c>
      <c r="E138" s="18" t="s">
        <v>457</v>
      </c>
      <c r="F138" s="19" t="s">
        <v>166</v>
      </c>
      <c r="G138" s="20">
        <v>37.575000000000003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918</v>
      </c>
    </row>
    <row r="140" spans="1:16" x14ac:dyDescent="0.2">
      <c r="A140" s="24" t="s">
        <v>44</v>
      </c>
      <c r="E140" s="25" t="s">
        <v>919</v>
      </c>
    </row>
    <row r="141" spans="1:16" ht="38.25" x14ac:dyDescent="0.2">
      <c r="A141" t="s">
        <v>46</v>
      </c>
      <c r="E141" s="23" t="s">
        <v>460</v>
      </c>
    </row>
    <row r="142" spans="1:16" x14ac:dyDescent="0.2">
      <c r="A142" s="12" t="s">
        <v>37</v>
      </c>
      <c r="B142" s="17" t="s">
        <v>358</v>
      </c>
      <c r="C142" s="17" t="s">
        <v>462</v>
      </c>
      <c r="D142" s="12" t="s">
        <v>45</v>
      </c>
      <c r="E142" s="18" t="s">
        <v>463</v>
      </c>
      <c r="F142" s="19" t="s">
        <v>166</v>
      </c>
      <c r="G142" s="20">
        <v>1225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716</v>
      </c>
    </row>
    <row r="144" spans="1:16" x14ac:dyDescent="0.2">
      <c r="A144" s="24" t="s">
        <v>44</v>
      </c>
      <c r="E144" s="25" t="s">
        <v>920</v>
      </c>
    </row>
    <row r="145" spans="1:16" ht="51" x14ac:dyDescent="0.2">
      <c r="A145" t="s">
        <v>46</v>
      </c>
      <c r="E145" s="23" t="s">
        <v>465</v>
      </c>
    </row>
    <row r="146" spans="1:16" x14ac:dyDescent="0.2">
      <c r="A146" s="12" t="s">
        <v>37</v>
      </c>
      <c r="B146" s="17" t="s">
        <v>364</v>
      </c>
      <c r="C146" s="17" t="s">
        <v>467</v>
      </c>
      <c r="D146" s="12" t="s">
        <v>53</v>
      </c>
      <c r="E146" s="18" t="s">
        <v>468</v>
      </c>
      <c r="F146" s="19" t="s">
        <v>166</v>
      </c>
      <c r="G146" s="20">
        <v>1210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6" x14ac:dyDescent="0.2">
      <c r="A147" s="22" t="s">
        <v>42</v>
      </c>
      <c r="E147" s="23" t="s">
        <v>718</v>
      </c>
    </row>
    <row r="148" spans="1:16" ht="38.25" x14ac:dyDescent="0.2">
      <c r="A148" s="24" t="s">
        <v>44</v>
      </c>
      <c r="E148" s="25" t="s">
        <v>921</v>
      </c>
    </row>
    <row r="149" spans="1:16" ht="51" x14ac:dyDescent="0.2">
      <c r="A149" t="s">
        <v>46</v>
      </c>
      <c r="E149" s="23" t="s">
        <v>465</v>
      </c>
    </row>
    <row r="150" spans="1:16" x14ac:dyDescent="0.2">
      <c r="A150" s="12" t="s">
        <v>37</v>
      </c>
      <c r="B150" s="17" t="s">
        <v>370</v>
      </c>
      <c r="C150" s="17" t="s">
        <v>467</v>
      </c>
      <c r="D150" s="12" t="s">
        <v>57</v>
      </c>
      <c r="E150" s="18" t="s">
        <v>468</v>
      </c>
      <c r="F150" s="19" t="s">
        <v>166</v>
      </c>
      <c r="G150" s="20">
        <v>143</v>
      </c>
      <c r="H150" s="21">
        <v>0</v>
      </c>
      <c r="I150" s="21">
        <f>ROUND(ROUND(H150,2)*ROUND(G150,3),2)</f>
        <v>0</v>
      </c>
      <c r="O150">
        <f>(I150*21)/100</f>
        <v>0</v>
      </c>
      <c r="P150" t="s">
        <v>17</v>
      </c>
    </row>
    <row r="151" spans="1:16" x14ac:dyDescent="0.2">
      <c r="A151" s="22" t="s">
        <v>42</v>
      </c>
      <c r="E151" s="23" t="s">
        <v>922</v>
      </c>
    </row>
    <row r="152" spans="1:16" x14ac:dyDescent="0.2">
      <c r="A152" s="24" t="s">
        <v>44</v>
      </c>
      <c r="E152" s="25" t="s">
        <v>923</v>
      </c>
    </row>
    <row r="153" spans="1:16" ht="51" x14ac:dyDescent="0.2">
      <c r="A153" t="s">
        <v>46</v>
      </c>
      <c r="E153" s="23" t="s">
        <v>465</v>
      </c>
    </row>
    <row r="154" spans="1:16" x14ac:dyDescent="0.2">
      <c r="A154" s="12" t="s">
        <v>37</v>
      </c>
      <c r="B154" s="17" t="s">
        <v>376</v>
      </c>
      <c r="C154" s="17" t="s">
        <v>802</v>
      </c>
      <c r="D154" s="12" t="s">
        <v>45</v>
      </c>
      <c r="E154" s="18" t="s">
        <v>803</v>
      </c>
      <c r="F154" s="19" t="s">
        <v>180</v>
      </c>
      <c r="G154" s="20">
        <v>2.86</v>
      </c>
      <c r="H154" s="21">
        <v>0</v>
      </c>
      <c r="I154" s="21">
        <f>ROUND(ROUND(H154,2)*ROUND(G154,3),2)</f>
        <v>0</v>
      </c>
      <c r="O154">
        <f>(I154*21)/100</f>
        <v>0</v>
      </c>
      <c r="P154" t="s">
        <v>17</v>
      </c>
    </row>
    <row r="155" spans="1:16" x14ac:dyDescent="0.2">
      <c r="A155" s="22" t="s">
        <v>42</v>
      </c>
      <c r="E155" s="23" t="s">
        <v>924</v>
      </c>
    </row>
    <row r="156" spans="1:16" x14ac:dyDescent="0.2">
      <c r="A156" s="24" t="s">
        <v>44</v>
      </c>
      <c r="E156" s="25" t="s">
        <v>925</v>
      </c>
    </row>
    <row r="157" spans="1:16" ht="140.25" x14ac:dyDescent="0.2">
      <c r="A157" t="s">
        <v>46</v>
      </c>
      <c r="E157" s="23" t="s">
        <v>481</v>
      </c>
    </row>
    <row r="158" spans="1:16" x14ac:dyDescent="0.2">
      <c r="A158" s="12" t="s">
        <v>37</v>
      </c>
      <c r="B158" s="17" t="s">
        <v>382</v>
      </c>
      <c r="C158" s="17" t="s">
        <v>805</v>
      </c>
      <c r="D158" s="12" t="s">
        <v>45</v>
      </c>
      <c r="E158" s="18" t="s">
        <v>806</v>
      </c>
      <c r="F158" s="19" t="s">
        <v>166</v>
      </c>
      <c r="G158" s="20">
        <v>1348</v>
      </c>
      <c r="H158" s="21">
        <v>0</v>
      </c>
      <c r="I158" s="21">
        <f>ROUND(ROUND(H158,2)*ROUND(G158,3),2)</f>
        <v>0</v>
      </c>
      <c r="O158">
        <f>(I158*21)/100</f>
        <v>0</v>
      </c>
      <c r="P158" t="s">
        <v>17</v>
      </c>
    </row>
    <row r="159" spans="1:16" x14ac:dyDescent="0.2">
      <c r="A159" s="22" t="s">
        <v>42</v>
      </c>
      <c r="E159" s="23" t="s">
        <v>926</v>
      </c>
    </row>
    <row r="160" spans="1:16" ht="51" x14ac:dyDescent="0.2">
      <c r="A160" s="24" t="s">
        <v>44</v>
      </c>
      <c r="E160" s="25" t="s">
        <v>927</v>
      </c>
    </row>
    <row r="161" spans="1:18" ht="140.25" x14ac:dyDescent="0.2">
      <c r="A161" t="s">
        <v>46</v>
      </c>
      <c r="E161" s="23" t="s">
        <v>481</v>
      </c>
    </row>
    <row r="162" spans="1:18" x14ac:dyDescent="0.2">
      <c r="A162" s="12" t="s">
        <v>37</v>
      </c>
      <c r="B162" s="17" t="s">
        <v>388</v>
      </c>
      <c r="C162" s="17" t="s">
        <v>816</v>
      </c>
      <c r="D162" s="12" t="s">
        <v>45</v>
      </c>
      <c r="E162" s="18" t="s">
        <v>817</v>
      </c>
      <c r="F162" s="19" t="s">
        <v>166</v>
      </c>
      <c r="G162" s="20">
        <v>1210</v>
      </c>
      <c r="H162" s="21">
        <v>0</v>
      </c>
      <c r="I162" s="21">
        <f>ROUND(ROUND(H162,2)*ROUND(G162,3),2)</f>
        <v>0</v>
      </c>
      <c r="O162">
        <f>(I162*21)/100</f>
        <v>0</v>
      </c>
      <c r="P162" t="s">
        <v>17</v>
      </c>
    </row>
    <row r="163" spans="1:18" x14ac:dyDescent="0.2">
      <c r="A163" s="22" t="s">
        <v>42</v>
      </c>
      <c r="E163" s="23" t="s">
        <v>928</v>
      </c>
    </row>
    <row r="164" spans="1:18" ht="38.25" x14ac:dyDescent="0.2">
      <c r="A164" s="24" t="s">
        <v>44</v>
      </c>
      <c r="E164" s="25" t="s">
        <v>921</v>
      </c>
    </row>
    <row r="165" spans="1:18" ht="140.25" x14ac:dyDescent="0.2">
      <c r="A165" t="s">
        <v>46</v>
      </c>
      <c r="E165" s="23" t="s">
        <v>481</v>
      </c>
    </row>
    <row r="166" spans="1:18" x14ac:dyDescent="0.2">
      <c r="A166" s="12" t="s">
        <v>37</v>
      </c>
      <c r="B166" s="17" t="s">
        <v>394</v>
      </c>
      <c r="C166" s="17" t="s">
        <v>929</v>
      </c>
      <c r="D166" s="12" t="s">
        <v>45</v>
      </c>
      <c r="E166" s="18" t="s">
        <v>930</v>
      </c>
      <c r="F166" s="19" t="s">
        <v>166</v>
      </c>
      <c r="G166" s="20">
        <v>25</v>
      </c>
      <c r="H166" s="21">
        <v>0</v>
      </c>
      <c r="I166" s="21">
        <f>ROUND(ROUND(H166,2)*ROUND(G166,3),2)</f>
        <v>0</v>
      </c>
      <c r="O166">
        <f>(I166*21)/100</f>
        <v>0</v>
      </c>
      <c r="P166" t="s">
        <v>17</v>
      </c>
    </row>
    <row r="167" spans="1:18" x14ac:dyDescent="0.2">
      <c r="A167" s="22" t="s">
        <v>42</v>
      </c>
      <c r="E167" s="23" t="s">
        <v>931</v>
      </c>
    </row>
    <row r="168" spans="1:18" x14ac:dyDescent="0.2">
      <c r="A168" s="24" t="s">
        <v>44</v>
      </c>
      <c r="E168" s="25" t="s">
        <v>932</v>
      </c>
    </row>
    <row r="169" spans="1:18" ht="165.75" x14ac:dyDescent="0.2">
      <c r="A169" t="s">
        <v>46</v>
      </c>
      <c r="E169" s="23" t="s">
        <v>496</v>
      </c>
    </row>
    <row r="170" spans="1:18" ht="12.75" customHeight="1" x14ac:dyDescent="0.2">
      <c r="A170" s="2" t="s">
        <v>35</v>
      </c>
      <c r="B170" s="2"/>
      <c r="C170" s="27" t="s">
        <v>67</v>
      </c>
      <c r="D170" s="2"/>
      <c r="E170" s="15" t="s">
        <v>504</v>
      </c>
      <c r="F170" s="2"/>
      <c r="G170" s="2"/>
      <c r="H170" s="2"/>
      <c r="I170" s="28">
        <f>0+Q170</f>
        <v>0</v>
      </c>
      <c r="O170">
        <f>0+R170</f>
        <v>0</v>
      </c>
      <c r="Q170">
        <f>0+I171+I175+I179+I183</f>
        <v>0</v>
      </c>
      <c r="R170">
        <f>0+O171+O175+O179+O183</f>
        <v>0</v>
      </c>
    </row>
    <row r="171" spans="1:18" x14ac:dyDescent="0.2">
      <c r="A171" s="12" t="s">
        <v>37</v>
      </c>
      <c r="B171" s="17" t="s">
        <v>399</v>
      </c>
      <c r="C171" s="17" t="s">
        <v>521</v>
      </c>
      <c r="D171" s="12" t="s">
        <v>45</v>
      </c>
      <c r="E171" s="18" t="s">
        <v>522</v>
      </c>
      <c r="F171" s="19" t="s">
        <v>197</v>
      </c>
      <c r="G171" s="20">
        <v>23</v>
      </c>
      <c r="H171" s="21">
        <v>0</v>
      </c>
      <c r="I171" s="21">
        <f>ROUND(ROUND(H171,2)*ROUND(G171,3),2)</f>
        <v>0</v>
      </c>
      <c r="O171">
        <f>(I171*21)/100</f>
        <v>0</v>
      </c>
      <c r="P171" t="s">
        <v>17</v>
      </c>
    </row>
    <row r="172" spans="1:18" x14ac:dyDescent="0.2">
      <c r="A172" s="22" t="s">
        <v>42</v>
      </c>
      <c r="E172" s="23" t="s">
        <v>933</v>
      </c>
    </row>
    <row r="173" spans="1:18" x14ac:dyDescent="0.2">
      <c r="A173" s="24" t="s">
        <v>44</v>
      </c>
      <c r="E173" s="25" t="s">
        <v>934</v>
      </c>
    </row>
    <row r="174" spans="1:18" ht="255" x14ac:dyDescent="0.2">
      <c r="A174" t="s">
        <v>46</v>
      </c>
      <c r="E174" s="23" t="s">
        <v>525</v>
      </c>
    </row>
    <row r="175" spans="1:18" x14ac:dyDescent="0.2">
      <c r="A175" s="12" t="s">
        <v>37</v>
      </c>
      <c r="B175" s="17" t="s">
        <v>406</v>
      </c>
      <c r="C175" s="17" t="s">
        <v>935</v>
      </c>
      <c r="D175" s="12" t="s">
        <v>45</v>
      </c>
      <c r="E175" s="18" t="s">
        <v>936</v>
      </c>
      <c r="F175" s="19" t="s">
        <v>89</v>
      </c>
      <c r="G175" s="20">
        <v>1</v>
      </c>
      <c r="H175" s="21">
        <v>0</v>
      </c>
      <c r="I175" s="21">
        <f>ROUND(ROUND(H175,2)*ROUND(G175,3),2)</f>
        <v>0</v>
      </c>
      <c r="O175">
        <f>(I175*21)/100</f>
        <v>0</v>
      </c>
      <c r="P175" t="s">
        <v>17</v>
      </c>
    </row>
    <row r="176" spans="1:18" x14ac:dyDescent="0.2">
      <c r="A176" s="22" t="s">
        <v>42</v>
      </c>
      <c r="E176" s="23" t="s">
        <v>45</v>
      </c>
    </row>
    <row r="177" spans="1:18" x14ac:dyDescent="0.2">
      <c r="A177" s="24" t="s">
        <v>44</v>
      </c>
      <c r="E177" s="25" t="s">
        <v>45</v>
      </c>
    </row>
    <row r="178" spans="1:18" ht="153" x14ac:dyDescent="0.2">
      <c r="A178" t="s">
        <v>46</v>
      </c>
      <c r="E178" s="23" t="s">
        <v>937</v>
      </c>
    </row>
    <row r="179" spans="1:18" x14ac:dyDescent="0.2">
      <c r="A179" s="12" t="s">
        <v>37</v>
      </c>
      <c r="B179" s="17" t="s">
        <v>411</v>
      </c>
      <c r="C179" s="17" t="s">
        <v>537</v>
      </c>
      <c r="D179" s="12" t="s">
        <v>45</v>
      </c>
      <c r="E179" s="18" t="s">
        <v>538</v>
      </c>
      <c r="F179" s="19" t="s">
        <v>89</v>
      </c>
      <c r="G179" s="20">
        <v>3</v>
      </c>
      <c r="H179" s="21">
        <v>0</v>
      </c>
      <c r="I179" s="21">
        <f>ROUND(ROUND(H179,2)*ROUND(G179,3),2)</f>
        <v>0</v>
      </c>
      <c r="O179">
        <f>(I179*21)/100</f>
        <v>0</v>
      </c>
      <c r="P179" t="s">
        <v>17</v>
      </c>
    </row>
    <row r="180" spans="1:18" x14ac:dyDescent="0.2">
      <c r="A180" s="22" t="s">
        <v>42</v>
      </c>
      <c r="E180" s="23" t="s">
        <v>45</v>
      </c>
    </row>
    <row r="181" spans="1:18" x14ac:dyDescent="0.2">
      <c r="A181" s="24" t="s">
        <v>44</v>
      </c>
      <c r="E181" s="25" t="s">
        <v>45</v>
      </c>
    </row>
    <row r="182" spans="1:18" ht="76.5" x14ac:dyDescent="0.2">
      <c r="A182" t="s">
        <v>46</v>
      </c>
      <c r="E182" s="23" t="s">
        <v>540</v>
      </c>
    </row>
    <row r="183" spans="1:18" x14ac:dyDescent="0.2">
      <c r="A183" s="12" t="s">
        <v>37</v>
      </c>
      <c r="B183" s="17" t="s">
        <v>416</v>
      </c>
      <c r="C183" s="17" t="s">
        <v>938</v>
      </c>
      <c r="D183" s="12" t="s">
        <v>45</v>
      </c>
      <c r="E183" s="18" t="s">
        <v>939</v>
      </c>
      <c r="F183" s="19" t="s">
        <v>89</v>
      </c>
      <c r="G183" s="20">
        <v>2</v>
      </c>
      <c r="H183" s="21">
        <v>0</v>
      </c>
      <c r="I183" s="21">
        <f>ROUND(ROUND(H183,2)*ROUND(G183,3),2)</f>
        <v>0</v>
      </c>
      <c r="O183">
        <f>(I183*21)/100</f>
        <v>0</v>
      </c>
      <c r="P183" t="s">
        <v>17</v>
      </c>
    </row>
    <row r="184" spans="1:18" x14ac:dyDescent="0.2">
      <c r="A184" s="22" t="s">
        <v>42</v>
      </c>
      <c r="E184" s="23" t="s">
        <v>45</v>
      </c>
    </row>
    <row r="185" spans="1:18" x14ac:dyDescent="0.2">
      <c r="A185" s="24" t="s">
        <v>44</v>
      </c>
      <c r="E185" s="25" t="s">
        <v>45</v>
      </c>
    </row>
    <row r="186" spans="1:18" ht="38.25" x14ac:dyDescent="0.2">
      <c r="A186" t="s">
        <v>46</v>
      </c>
      <c r="E186" s="23" t="s">
        <v>940</v>
      </c>
    </row>
    <row r="187" spans="1:18" ht="12.75" customHeight="1" x14ac:dyDescent="0.2">
      <c r="A187" s="2" t="s">
        <v>35</v>
      </c>
      <c r="B187" s="2"/>
      <c r="C187" s="27" t="s">
        <v>32</v>
      </c>
      <c r="D187" s="2"/>
      <c r="E187" s="15" t="s">
        <v>177</v>
      </c>
      <c r="F187" s="2"/>
      <c r="G187" s="2"/>
      <c r="H187" s="2"/>
      <c r="I187" s="28">
        <f>0+Q187</f>
        <v>0</v>
      </c>
      <c r="O187">
        <f>0+R187</f>
        <v>0</v>
      </c>
      <c r="Q187">
        <f>0+I188+I192+I196+I200+I204+I208+I212+I216+I220+I224+I228+I232+I236+I240+I244+I248+I252</f>
        <v>0</v>
      </c>
      <c r="R187">
        <f>0+O188+O192+O196+O200+O204+O208+O212+O216+O220+O224+O228+O232+O236+O240+O244+O248+O252</f>
        <v>0</v>
      </c>
    </row>
    <row r="188" spans="1:18" ht="25.5" x14ac:dyDescent="0.2">
      <c r="A188" s="12" t="s">
        <v>37</v>
      </c>
      <c r="B188" s="17" t="s">
        <v>421</v>
      </c>
      <c r="C188" s="17" t="s">
        <v>821</v>
      </c>
      <c r="D188" s="12" t="s">
        <v>45</v>
      </c>
      <c r="E188" s="18" t="s">
        <v>822</v>
      </c>
      <c r="F188" s="19" t="s">
        <v>197</v>
      </c>
      <c r="G188" s="20">
        <v>139</v>
      </c>
      <c r="H188" s="21">
        <v>0</v>
      </c>
      <c r="I188" s="21">
        <f>ROUND(ROUND(H188,2)*ROUND(G188,3),2)</f>
        <v>0</v>
      </c>
      <c r="O188">
        <f>(I188*21)/100</f>
        <v>0</v>
      </c>
      <c r="P188" t="s">
        <v>17</v>
      </c>
    </row>
    <row r="189" spans="1:18" x14ac:dyDescent="0.2">
      <c r="A189" s="22" t="s">
        <v>42</v>
      </c>
      <c r="E189" s="23" t="s">
        <v>941</v>
      </c>
    </row>
    <row r="190" spans="1:18" x14ac:dyDescent="0.2">
      <c r="A190" s="24" t="s">
        <v>44</v>
      </c>
      <c r="E190" s="25" t="s">
        <v>942</v>
      </c>
    </row>
    <row r="191" spans="1:18" ht="38.25" x14ac:dyDescent="0.2">
      <c r="A191" t="s">
        <v>46</v>
      </c>
      <c r="E191" s="23" t="s">
        <v>824</v>
      </c>
    </row>
    <row r="192" spans="1:18" ht="25.5" x14ac:dyDescent="0.2">
      <c r="A192" s="12" t="s">
        <v>37</v>
      </c>
      <c r="B192" s="17" t="s">
        <v>427</v>
      </c>
      <c r="C192" s="17" t="s">
        <v>573</v>
      </c>
      <c r="D192" s="12" t="s">
        <v>45</v>
      </c>
      <c r="E192" s="18" t="s">
        <v>574</v>
      </c>
      <c r="F192" s="19" t="s">
        <v>89</v>
      </c>
      <c r="G192" s="20">
        <v>9</v>
      </c>
      <c r="H192" s="21">
        <v>0</v>
      </c>
      <c r="I192" s="21">
        <f>ROUND(ROUND(H192,2)*ROUND(G192,3),2)</f>
        <v>0</v>
      </c>
      <c r="O192">
        <f>(I192*21)/100</f>
        <v>0</v>
      </c>
      <c r="P192" t="s">
        <v>17</v>
      </c>
    </row>
    <row r="193" spans="1:16" x14ac:dyDescent="0.2">
      <c r="A193" s="22" t="s">
        <v>42</v>
      </c>
      <c r="E193" s="23" t="s">
        <v>45</v>
      </c>
    </row>
    <row r="194" spans="1:16" ht="102" x14ac:dyDescent="0.2">
      <c r="A194" s="24" t="s">
        <v>44</v>
      </c>
      <c r="E194" s="25" t="s">
        <v>943</v>
      </c>
    </row>
    <row r="195" spans="1:16" ht="25.5" x14ac:dyDescent="0.2">
      <c r="A195" t="s">
        <v>46</v>
      </c>
      <c r="E195" s="23" t="s">
        <v>576</v>
      </c>
    </row>
    <row r="196" spans="1:16" ht="25.5" x14ac:dyDescent="0.2">
      <c r="A196" s="12" t="s">
        <v>37</v>
      </c>
      <c r="B196" s="17" t="s">
        <v>432</v>
      </c>
      <c r="C196" s="17" t="s">
        <v>831</v>
      </c>
      <c r="D196" s="12" t="s">
        <v>45</v>
      </c>
      <c r="E196" s="18" t="s">
        <v>832</v>
      </c>
      <c r="F196" s="19" t="s">
        <v>89</v>
      </c>
      <c r="G196" s="20">
        <v>8</v>
      </c>
      <c r="H196" s="21">
        <v>0</v>
      </c>
      <c r="I196" s="21">
        <f>ROUND(ROUND(H196,2)*ROUND(G196,3),2)</f>
        <v>0</v>
      </c>
      <c r="O196">
        <f>(I196*21)/100</f>
        <v>0</v>
      </c>
      <c r="P196" t="s">
        <v>17</v>
      </c>
    </row>
    <row r="197" spans="1:16" x14ac:dyDescent="0.2">
      <c r="A197" s="22" t="s">
        <v>42</v>
      </c>
      <c r="E197" s="23" t="s">
        <v>941</v>
      </c>
    </row>
    <row r="198" spans="1:16" x14ac:dyDescent="0.2">
      <c r="A198" s="24" t="s">
        <v>44</v>
      </c>
      <c r="E198" s="25" t="s">
        <v>45</v>
      </c>
    </row>
    <row r="199" spans="1:16" ht="25.5" x14ac:dyDescent="0.2">
      <c r="A199" t="s">
        <v>46</v>
      </c>
      <c r="E199" s="23" t="s">
        <v>833</v>
      </c>
    </row>
    <row r="200" spans="1:16" x14ac:dyDescent="0.2">
      <c r="A200" s="12" t="s">
        <v>37</v>
      </c>
      <c r="B200" s="17" t="s">
        <v>439</v>
      </c>
      <c r="C200" s="17" t="s">
        <v>944</v>
      </c>
      <c r="D200" s="12" t="s">
        <v>45</v>
      </c>
      <c r="E200" s="18" t="s">
        <v>945</v>
      </c>
      <c r="F200" s="19" t="s">
        <v>89</v>
      </c>
      <c r="G200" s="20">
        <v>5</v>
      </c>
      <c r="H200" s="21">
        <v>0</v>
      </c>
      <c r="I200" s="21">
        <f>ROUND(ROUND(H200,2)*ROUND(G200,3),2)</f>
        <v>0</v>
      </c>
      <c r="O200">
        <f>(I200*21)/100</f>
        <v>0</v>
      </c>
      <c r="P200" t="s">
        <v>17</v>
      </c>
    </row>
    <row r="201" spans="1:16" ht="25.5" x14ac:dyDescent="0.2">
      <c r="A201" s="22" t="s">
        <v>42</v>
      </c>
      <c r="E201" s="23" t="s">
        <v>946</v>
      </c>
    </row>
    <row r="202" spans="1:16" x14ac:dyDescent="0.2">
      <c r="A202" s="24" t="s">
        <v>44</v>
      </c>
      <c r="E202" s="25" t="s">
        <v>45</v>
      </c>
    </row>
    <row r="203" spans="1:16" ht="25.5" x14ac:dyDescent="0.2">
      <c r="A203" t="s">
        <v>46</v>
      </c>
      <c r="E203" s="23" t="s">
        <v>833</v>
      </c>
    </row>
    <row r="204" spans="1:16" ht="25.5" x14ac:dyDescent="0.2">
      <c r="A204" s="12" t="s">
        <v>37</v>
      </c>
      <c r="B204" s="17" t="s">
        <v>445</v>
      </c>
      <c r="C204" s="17" t="s">
        <v>586</v>
      </c>
      <c r="D204" s="12" t="s">
        <v>45</v>
      </c>
      <c r="E204" s="18" t="s">
        <v>587</v>
      </c>
      <c r="F204" s="19" t="s">
        <v>89</v>
      </c>
      <c r="G204" s="20">
        <v>7</v>
      </c>
      <c r="H204" s="21">
        <v>0</v>
      </c>
      <c r="I204" s="21">
        <f>ROUND(ROUND(H204,2)*ROUND(G204,3),2)</f>
        <v>0</v>
      </c>
      <c r="O204">
        <f>(I204*21)/100</f>
        <v>0</v>
      </c>
      <c r="P204" t="s">
        <v>17</v>
      </c>
    </row>
    <row r="205" spans="1:16" x14ac:dyDescent="0.2">
      <c r="A205" s="22" t="s">
        <v>42</v>
      </c>
      <c r="E205" s="23" t="s">
        <v>45</v>
      </c>
    </row>
    <row r="206" spans="1:16" x14ac:dyDescent="0.2">
      <c r="A206" s="24" t="s">
        <v>44</v>
      </c>
      <c r="E206" s="25" t="s">
        <v>45</v>
      </c>
    </row>
    <row r="207" spans="1:16" ht="38.25" x14ac:dyDescent="0.2">
      <c r="A207" t="s">
        <v>46</v>
      </c>
      <c r="E207" s="23" t="s">
        <v>588</v>
      </c>
    </row>
    <row r="208" spans="1:16" ht="25.5" x14ac:dyDescent="0.2">
      <c r="A208" s="12" t="s">
        <v>37</v>
      </c>
      <c r="B208" s="17" t="s">
        <v>450</v>
      </c>
      <c r="C208" s="17" t="s">
        <v>594</v>
      </c>
      <c r="D208" s="12" t="s">
        <v>45</v>
      </c>
      <c r="E208" s="18" t="s">
        <v>595</v>
      </c>
      <c r="F208" s="19" t="s">
        <v>166</v>
      </c>
      <c r="G208" s="20">
        <v>100.625</v>
      </c>
      <c r="H208" s="21">
        <v>0</v>
      </c>
      <c r="I208" s="21">
        <f>ROUND(ROUND(H208,2)*ROUND(G208,3),2)</f>
        <v>0</v>
      </c>
      <c r="O208">
        <f>(I208*21)/100</f>
        <v>0</v>
      </c>
      <c r="P208" t="s">
        <v>17</v>
      </c>
    </row>
    <row r="209" spans="1:16" x14ac:dyDescent="0.2">
      <c r="A209" s="22" t="s">
        <v>42</v>
      </c>
      <c r="E209" s="23" t="s">
        <v>45</v>
      </c>
    </row>
    <row r="210" spans="1:16" ht="76.5" x14ac:dyDescent="0.2">
      <c r="A210" s="24" t="s">
        <v>44</v>
      </c>
      <c r="E210" s="25" t="s">
        <v>947</v>
      </c>
    </row>
    <row r="211" spans="1:16" ht="38.25" x14ac:dyDescent="0.2">
      <c r="A211" t="s">
        <v>46</v>
      </c>
      <c r="E211" s="23" t="s">
        <v>598</v>
      </c>
    </row>
    <row r="212" spans="1:16" ht="25.5" x14ac:dyDescent="0.2">
      <c r="A212" s="12" t="s">
        <v>37</v>
      </c>
      <c r="B212" s="17" t="s">
        <v>455</v>
      </c>
      <c r="C212" s="17" t="s">
        <v>600</v>
      </c>
      <c r="D212" s="12" t="s">
        <v>45</v>
      </c>
      <c r="E212" s="18" t="s">
        <v>601</v>
      </c>
      <c r="F212" s="19" t="s">
        <v>166</v>
      </c>
      <c r="G212" s="20">
        <v>100.625</v>
      </c>
      <c r="H212" s="21">
        <v>0</v>
      </c>
      <c r="I212" s="21">
        <f>ROUND(ROUND(H212,2)*ROUND(G212,3),2)</f>
        <v>0</v>
      </c>
      <c r="O212">
        <f>(I212*21)/100</f>
        <v>0</v>
      </c>
      <c r="P212" t="s">
        <v>17</v>
      </c>
    </row>
    <row r="213" spans="1:16" x14ac:dyDescent="0.2">
      <c r="A213" s="22" t="s">
        <v>42</v>
      </c>
      <c r="E213" s="23" t="s">
        <v>948</v>
      </c>
    </row>
    <row r="214" spans="1:16" x14ac:dyDescent="0.2">
      <c r="A214" s="24" t="s">
        <v>44</v>
      </c>
      <c r="E214" s="25" t="s">
        <v>949</v>
      </c>
    </row>
    <row r="215" spans="1:16" ht="38.25" x14ac:dyDescent="0.2">
      <c r="A215" t="s">
        <v>46</v>
      </c>
      <c r="E215" s="23" t="s">
        <v>598</v>
      </c>
    </row>
    <row r="216" spans="1:16" ht="25.5" x14ac:dyDescent="0.2">
      <c r="A216" s="12" t="s">
        <v>37</v>
      </c>
      <c r="B216" s="17" t="s">
        <v>461</v>
      </c>
      <c r="C216" s="17" t="s">
        <v>609</v>
      </c>
      <c r="D216" s="12" t="s">
        <v>45</v>
      </c>
      <c r="E216" s="18" t="s">
        <v>610</v>
      </c>
      <c r="F216" s="19" t="s">
        <v>166</v>
      </c>
      <c r="G216" s="20">
        <v>32.75</v>
      </c>
      <c r="H216" s="21">
        <v>0</v>
      </c>
      <c r="I216" s="21">
        <f>ROUND(ROUND(H216,2)*ROUND(G216,3),2)</f>
        <v>0</v>
      </c>
      <c r="O216">
        <f>(I216*21)/100</f>
        <v>0</v>
      </c>
      <c r="P216" t="s">
        <v>17</v>
      </c>
    </row>
    <row r="217" spans="1:16" x14ac:dyDescent="0.2">
      <c r="A217" s="22" t="s">
        <v>42</v>
      </c>
      <c r="E217" s="23" t="s">
        <v>950</v>
      </c>
    </row>
    <row r="218" spans="1:16" ht="38.25" x14ac:dyDescent="0.2">
      <c r="A218" s="24" t="s">
        <v>44</v>
      </c>
      <c r="E218" s="25" t="s">
        <v>951</v>
      </c>
    </row>
    <row r="219" spans="1:16" x14ac:dyDescent="0.2">
      <c r="A219" t="s">
        <v>46</v>
      </c>
      <c r="E219" s="23" t="s">
        <v>612</v>
      </c>
    </row>
    <row r="220" spans="1:16" x14ac:dyDescent="0.2">
      <c r="A220" s="12" t="s">
        <v>37</v>
      </c>
      <c r="B220" s="17" t="s">
        <v>466</v>
      </c>
      <c r="C220" s="17" t="s">
        <v>614</v>
      </c>
      <c r="D220" s="12" t="s">
        <v>45</v>
      </c>
      <c r="E220" s="18" t="s">
        <v>615</v>
      </c>
      <c r="F220" s="19" t="s">
        <v>166</v>
      </c>
      <c r="G220" s="20">
        <v>32</v>
      </c>
      <c r="H220" s="21">
        <v>0</v>
      </c>
      <c r="I220" s="21">
        <f>ROUND(ROUND(H220,2)*ROUND(G220,3),2)</f>
        <v>0</v>
      </c>
      <c r="O220">
        <f>(I220*21)/100</f>
        <v>0</v>
      </c>
      <c r="P220" t="s">
        <v>17</v>
      </c>
    </row>
    <row r="221" spans="1:16" x14ac:dyDescent="0.2">
      <c r="A221" s="22" t="s">
        <v>42</v>
      </c>
      <c r="E221" s="23" t="s">
        <v>876</v>
      </c>
    </row>
    <row r="222" spans="1:16" x14ac:dyDescent="0.2">
      <c r="A222" s="24" t="s">
        <v>44</v>
      </c>
      <c r="E222" s="25" t="s">
        <v>952</v>
      </c>
    </row>
    <row r="223" spans="1:16" x14ac:dyDescent="0.2">
      <c r="A223" t="s">
        <v>46</v>
      </c>
      <c r="E223" s="23" t="s">
        <v>618</v>
      </c>
    </row>
    <row r="224" spans="1:16" x14ac:dyDescent="0.2">
      <c r="A224" s="12" t="s">
        <v>37</v>
      </c>
      <c r="B224" s="17" t="s">
        <v>471</v>
      </c>
      <c r="C224" s="17" t="s">
        <v>626</v>
      </c>
      <c r="D224" s="12" t="s">
        <v>53</v>
      </c>
      <c r="E224" s="18" t="s">
        <v>627</v>
      </c>
      <c r="F224" s="19" t="s">
        <v>197</v>
      </c>
      <c r="G224" s="20">
        <v>195.8</v>
      </c>
      <c r="H224" s="21">
        <v>0</v>
      </c>
      <c r="I224" s="21">
        <f>ROUND(ROUND(H224,2)*ROUND(G224,3),2)</f>
        <v>0</v>
      </c>
      <c r="O224">
        <f>(I224*21)/100</f>
        <v>0</v>
      </c>
      <c r="P224" t="s">
        <v>17</v>
      </c>
    </row>
    <row r="225" spans="1:16" x14ac:dyDescent="0.2">
      <c r="A225" s="22" t="s">
        <v>42</v>
      </c>
      <c r="E225" s="23" t="s">
        <v>953</v>
      </c>
    </row>
    <row r="226" spans="1:16" ht="63.75" x14ac:dyDescent="0.2">
      <c r="A226" s="24" t="s">
        <v>44</v>
      </c>
      <c r="E226" s="25" t="s">
        <v>954</v>
      </c>
    </row>
    <row r="227" spans="1:16" ht="51" x14ac:dyDescent="0.2">
      <c r="A227" t="s">
        <v>46</v>
      </c>
      <c r="E227" s="23" t="s">
        <v>630</v>
      </c>
    </row>
    <row r="228" spans="1:16" x14ac:dyDescent="0.2">
      <c r="A228" s="12" t="s">
        <v>37</v>
      </c>
      <c r="B228" s="17" t="s">
        <v>476</v>
      </c>
      <c r="C228" s="17" t="s">
        <v>626</v>
      </c>
      <c r="D228" s="12" t="s">
        <v>57</v>
      </c>
      <c r="E228" s="18" t="s">
        <v>627</v>
      </c>
      <c r="F228" s="19" t="s">
        <v>197</v>
      </c>
      <c r="G228" s="20">
        <v>30</v>
      </c>
      <c r="H228" s="21">
        <v>0</v>
      </c>
      <c r="I228" s="21">
        <f>ROUND(ROUND(H228,2)*ROUND(G228,3),2)</f>
        <v>0</v>
      </c>
      <c r="O228">
        <f>(I228*21)/100</f>
        <v>0</v>
      </c>
      <c r="P228" t="s">
        <v>17</v>
      </c>
    </row>
    <row r="229" spans="1:16" x14ac:dyDescent="0.2">
      <c r="A229" s="22" t="s">
        <v>42</v>
      </c>
      <c r="E229" s="23" t="s">
        <v>955</v>
      </c>
    </row>
    <row r="230" spans="1:16" x14ac:dyDescent="0.2">
      <c r="A230" s="24" t="s">
        <v>44</v>
      </c>
      <c r="E230" s="25" t="s">
        <v>956</v>
      </c>
    </row>
    <row r="231" spans="1:16" ht="51" x14ac:dyDescent="0.2">
      <c r="A231" t="s">
        <v>46</v>
      </c>
      <c r="E231" s="23" t="s">
        <v>630</v>
      </c>
    </row>
    <row r="232" spans="1:16" x14ac:dyDescent="0.2">
      <c r="A232" s="12" t="s">
        <v>37</v>
      </c>
      <c r="B232" s="17" t="s">
        <v>482</v>
      </c>
      <c r="C232" s="17" t="s">
        <v>626</v>
      </c>
      <c r="D232" s="12" t="s">
        <v>65</v>
      </c>
      <c r="E232" s="18" t="s">
        <v>627</v>
      </c>
      <c r="F232" s="19" t="s">
        <v>197</v>
      </c>
      <c r="G232" s="20">
        <v>10</v>
      </c>
      <c r="H232" s="21">
        <v>0</v>
      </c>
      <c r="I232" s="21">
        <f>ROUND(ROUND(H232,2)*ROUND(G232,3),2)</f>
        <v>0</v>
      </c>
      <c r="O232">
        <f>(I232*21)/100</f>
        <v>0</v>
      </c>
      <c r="P232" t="s">
        <v>17</v>
      </c>
    </row>
    <row r="233" spans="1:16" x14ac:dyDescent="0.2">
      <c r="A233" s="22" t="s">
        <v>42</v>
      </c>
      <c r="E233" s="23" t="s">
        <v>957</v>
      </c>
    </row>
    <row r="234" spans="1:16" ht="38.25" x14ac:dyDescent="0.2">
      <c r="A234" s="24" t="s">
        <v>44</v>
      </c>
      <c r="E234" s="25" t="s">
        <v>958</v>
      </c>
    </row>
    <row r="235" spans="1:16" ht="51" x14ac:dyDescent="0.2">
      <c r="A235" t="s">
        <v>46</v>
      </c>
      <c r="E235" s="23" t="s">
        <v>630</v>
      </c>
    </row>
    <row r="236" spans="1:16" x14ac:dyDescent="0.2">
      <c r="A236" s="12" t="s">
        <v>37</v>
      </c>
      <c r="B236" s="17" t="s">
        <v>487</v>
      </c>
      <c r="C236" s="17" t="s">
        <v>646</v>
      </c>
      <c r="D236" s="12" t="s">
        <v>45</v>
      </c>
      <c r="E236" s="18" t="s">
        <v>647</v>
      </c>
      <c r="F236" s="19" t="s">
        <v>197</v>
      </c>
      <c r="G236" s="20">
        <v>40</v>
      </c>
      <c r="H236" s="21">
        <v>0</v>
      </c>
      <c r="I236" s="21">
        <f>ROUND(ROUND(H236,2)*ROUND(G236,3),2)</f>
        <v>0</v>
      </c>
      <c r="O236">
        <f>(I236*21)/100</f>
        <v>0</v>
      </c>
      <c r="P236" t="s">
        <v>17</v>
      </c>
    </row>
    <row r="237" spans="1:16" x14ac:dyDescent="0.2">
      <c r="A237" s="22" t="s">
        <v>42</v>
      </c>
      <c r="E237" s="23" t="s">
        <v>648</v>
      </c>
    </row>
    <row r="238" spans="1:16" x14ac:dyDescent="0.2">
      <c r="A238" s="24" t="s">
        <v>44</v>
      </c>
      <c r="E238" s="25" t="s">
        <v>959</v>
      </c>
    </row>
    <row r="239" spans="1:16" ht="63.75" x14ac:dyDescent="0.2">
      <c r="A239" t="s">
        <v>46</v>
      </c>
      <c r="E239" s="23" t="s">
        <v>650</v>
      </c>
    </row>
    <row r="240" spans="1:16" x14ac:dyDescent="0.2">
      <c r="A240" s="12" t="s">
        <v>37</v>
      </c>
      <c r="B240" s="17" t="s">
        <v>492</v>
      </c>
      <c r="C240" s="17" t="s">
        <v>184</v>
      </c>
      <c r="D240" s="12" t="s">
        <v>45</v>
      </c>
      <c r="E240" s="18" t="s">
        <v>185</v>
      </c>
      <c r="F240" s="19" t="s">
        <v>180</v>
      </c>
      <c r="G240" s="20">
        <v>8.16</v>
      </c>
      <c r="H240" s="21">
        <v>0</v>
      </c>
      <c r="I240" s="21">
        <f>ROUND(ROUND(H240,2)*ROUND(G240,3),2)</f>
        <v>0</v>
      </c>
      <c r="O240">
        <f>(I240*21)/100</f>
        <v>0</v>
      </c>
      <c r="P240" t="s">
        <v>17</v>
      </c>
    </row>
    <row r="241" spans="1:16" x14ac:dyDescent="0.2">
      <c r="A241" s="22" t="s">
        <v>42</v>
      </c>
      <c r="E241" s="23" t="s">
        <v>876</v>
      </c>
    </row>
    <row r="242" spans="1:16" x14ac:dyDescent="0.2">
      <c r="A242" s="24" t="s">
        <v>44</v>
      </c>
      <c r="E242" s="25" t="s">
        <v>960</v>
      </c>
    </row>
    <row r="243" spans="1:16" ht="114.75" x14ac:dyDescent="0.2">
      <c r="A243" t="s">
        <v>46</v>
      </c>
      <c r="E243" s="23" t="s">
        <v>183</v>
      </c>
    </row>
    <row r="244" spans="1:16" x14ac:dyDescent="0.2">
      <c r="A244" s="12" t="s">
        <v>37</v>
      </c>
      <c r="B244" s="17" t="s">
        <v>498</v>
      </c>
      <c r="C244" s="17" t="s">
        <v>961</v>
      </c>
      <c r="D244" s="12" t="s">
        <v>45</v>
      </c>
      <c r="E244" s="18" t="s">
        <v>962</v>
      </c>
      <c r="F244" s="19" t="s">
        <v>89</v>
      </c>
      <c r="G244" s="20">
        <v>2</v>
      </c>
      <c r="H244" s="21">
        <v>0</v>
      </c>
      <c r="I244" s="21">
        <f>ROUND(ROUND(H244,2)*ROUND(G244,3),2)</f>
        <v>0</v>
      </c>
      <c r="O244">
        <f>(I244*21)/100</f>
        <v>0</v>
      </c>
      <c r="P244" t="s">
        <v>17</v>
      </c>
    </row>
    <row r="245" spans="1:16" x14ac:dyDescent="0.2">
      <c r="A245" s="22" t="s">
        <v>42</v>
      </c>
      <c r="E245" s="23" t="s">
        <v>963</v>
      </c>
    </row>
    <row r="246" spans="1:16" x14ac:dyDescent="0.2">
      <c r="A246" s="24" t="s">
        <v>44</v>
      </c>
      <c r="E246" s="25" t="s">
        <v>45</v>
      </c>
    </row>
    <row r="247" spans="1:16" ht="89.25" x14ac:dyDescent="0.2">
      <c r="A247" t="s">
        <v>46</v>
      </c>
      <c r="E247" s="23" t="s">
        <v>964</v>
      </c>
    </row>
    <row r="248" spans="1:16" x14ac:dyDescent="0.2">
      <c r="A248" s="12" t="s">
        <v>37</v>
      </c>
      <c r="B248" s="17" t="s">
        <v>505</v>
      </c>
      <c r="C248" s="17" t="s">
        <v>965</v>
      </c>
      <c r="D248" s="12" t="s">
        <v>45</v>
      </c>
      <c r="E248" s="18" t="s">
        <v>966</v>
      </c>
      <c r="F248" s="19" t="s">
        <v>180</v>
      </c>
      <c r="G248" s="20">
        <v>3.5000000000000003E-2</v>
      </c>
      <c r="H248" s="21">
        <v>0</v>
      </c>
      <c r="I248" s="21">
        <f>ROUND(ROUND(H248,2)*ROUND(G248,3),2)</f>
        <v>0</v>
      </c>
      <c r="O248">
        <f>(I248*21)/100</f>
        <v>0</v>
      </c>
      <c r="P248" t="s">
        <v>17</v>
      </c>
    </row>
    <row r="249" spans="1:16" x14ac:dyDescent="0.2">
      <c r="A249" s="22" t="s">
        <v>42</v>
      </c>
      <c r="E249" s="23" t="s">
        <v>876</v>
      </c>
    </row>
    <row r="250" spans="1:16" ht="38.25" x14ac:dyDescent="0.2">
      <c r="A250" s="24" t="s">
        <v>44</v>
      </c>
      <c r="E250" s="25" t="s">
        <v>967</v>
      </c>
    </row>
    <row r="251" spans="1:16" ht="89.25" x14ac:dyDescent="0.2">
      <c r="A251" t="s">
        <v>46</v>
      </c>
      <c r="E251" s="23" t="s">
        <v>964</v>
      </c>
    </row>
    <row r="252" spans="1:16" x14ac:dyDescent="0.2">
      <c r="A252" s="12" t="s">
        <v>37</v>
      </c>
      <c r="B252" s="17" t="s">
        <v>510</v>
      </c>
      <c r="C252" s="17" t="s">
        <v>968</v>
      </c>
      <c r="D252" s="12" t="s">
        <v>45</v>
      </c>
      <c r="E252" s="18" t="s">
        <v>969</v>
      </c>
      <c r="F252" s="19" t="s">
        <v>197</v>
      </c>
      <c r="G252" s="20">
        <v>10</v>
      </c>
      <c r="H252" s="21">
        <v>0</v>
      </c>
      <c r="I252" s="21">
        <f>ROUND(ROUND(H252,2)*ROUND(G252,3),2)</f>
        <v>0</v>
      </c>
      <c r="O252">
        <f>(I252*21)/100</f>
        <v>0</v>
      </c>
      <c r="P252" t="s">
        <v>17</v>
      </c>
    </row>
    <row r="253" spans="1:16" x14ac:dyDescent="0.2">
      <c r="A253" s="22" t="s">
        <v>42</v>
      </c>
      <c r="E253" s="23" t="s">
        <v>963</v>
      </c>
    </row>
    <row r="254" spans="1:16" x14ac:dyDescent="0.2">
      <c r="A254" s="24" t="s">
        <v>44</v>
      </c>
      <c r="E254" s="25" t="s">
        <v>970</v>
      </c>
    </row>
    <row r="255" spans="1:16" ht="89.25" x14ac:dyDescent="0.2">
      <c r="A255" t="s">
        <v>46</v>
      </c>
      <c r="E255" s="23" t="s">
        <v>964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0+O9+O14+O79+O96+O113+O134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0+I9+I14+I79+I96+I113+I134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971</v>
      </c>
      <c r="D4" s="29"/>
      <c r="E4" s="9" t="s">
        <v>972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972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1.08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25.5" x14ac:dyDescent="0.2">
      <c r="A11" s="22" t="s">
        <v>42</v>
      </c>
      <c r="E11" s="23" t="s">
        <v>155</v>
      </c>
    </row>
    <row r="12" spans="1:18" x14ac:dyDescent="0.2">
      <c r="A12" s="24" t="s">
        <v>44</v>
      </c>
      <c r="E12" s="25" t="s">
        <v>973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0+I15+I19+I23+I27+I31+I35+I39+I43+I47+I51+I55+I59+I63+I67+I71+I75</f>
        <v>0</v>
      </c>
      <c r="R14">
        <f>0+O15+O19+O23+O27+O31+O35+O39+O43+O47+O51+O55+O59+O63+O67+O71+O75</f>
        <v>0</v>
      </c>
    </row>
    <row r="15" spans="1:18" x14ac:dyDescent="0.2">
      <c r="A15" s="12" t="s">
        <v>37</v>
      </c>
      <c r="B15" s="17" t="s">
        <v>17</v>
      </c>
      <c r="C15" s="17" t="s">
        <v>237</v>
      </c>
      <c r="D15" s="12" t="s">
        <v>45</v>
      </c>
      <c r="E15" s="18" t="s">
        <v>238</v>
      </c>
      <c r="F15" s="19" t="s">
        <v>197</v>
      </c>
      <c r="G15" s="20">
        <v>12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616</v>
      </c>
    </row>
    <row r="17" spans="1:16" x14ac:dyDescent="0.2">
      <c r="A17" s="24" t="s">
        <v>44</v>
      </c>
      <c r="E17" s="25" t="s">
        <v>45</v>
      </c>
    </row>
    <row r="18" spans="1:16" ht="63.75" x14ac:dyDescent="0.2">
      <c r="A18" t="s">
        <v>46</v>
      </c>
      <c r="E18" s="23" t="s">
        <v>232</v>
      </c>
    </row>
    <row r="19" spans="1:16" x14ac:dyDescent="0.2">
      <c r="A19" s="12" t="s">
        <v>37</v>
      </c>
      <c r="B19" s="17" t="s">
        <v>16</v>
      </c>
      <c r="C19" s="17" t="s">
        <v>245</v>
      </c>
      <c r="D19" s="12" t="s">
        <v>53</v>
      </c>
      <c r="E19" s="18" t="s">
        <v>246</v>
      </c>
      <c r="F19" s="19" t="s">
        <v>180</v>
      </c>
      <c r="G19" s="20">
        <v>743.26599999999996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247</v>
      </c>
    </row>
    <row r="21" spans="1:16" ht="51" x14ac:dyDescent="0.2">
      <c r="A21" s="24" t="s">
        <v>44</v>
      </c>
      <c r="E21" s="25" t="s">
        <v>974</v>
      </c>
    </row>
    <row r="22" spans="1:16" ht="38.25" x14ac:dyDescent="0.2">
      <c r="A22" t="s">
        <v>46</v>
      </c>
      <c r="E22" s="23" t="s">
        <v>249</v>
      </c>
    </row>
    <row r="23" spans="1:16" x14ac:dyDescent="0.2">
      <c r="A23" s="12" t="s">
        <v>37</v>
      </c>
      <c r="B23" s="17" t="s">
        <v>25</v>
      </c>
      <c r="C23" s="17" t="s">
        <v>245</v>
      </c>
      <c r="D23" s="12" t="s">
        <v>57</v>
      </c>
      <c r="E23" s="18" t="s">
        <v>246</v>
      </c>
      <c r="F23" s="19" t="s">
        <v>180</v>
      </c>
      <c r="G23" s="20">
        <v>253.49700000000001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975</v>
      </c>
    </row>
    <row r="25" spans="1:16" x14ac:dyDescent="0.2">
      <c r="A25" s="24" t="s">
        <v>44</v>
      </c>
      <c r="E25" s="25" t="s">
        <v>976</v>
      </c>
    </row>
    <row r="26" spans="1:16" ht="38.25" x14ac:dyDescent="0.2">
      <c r="A26" t="s">
        <v>46</v>
      </c>
      <c r="E26" s="23" t="s">
        <v>249</v>
      </c>
    </row>
    <row r="27" spans="1:16" x14ac:dyDescent="0.2">
      <c r="A27" s="12" t="s">
        <v>37</v>
      </c>
      <c r="B27" s="17" t="s">
        <v>27</v>
      </c>
      <c r="C27" s="17" t="s">
        <v>252</v>
      </c>
      <c r="D27" s="12" t="s">
        <v>45</v>
      </c>
      <c r="E27" s="18" t="s">
        <v>253</v>
      </c>
      <c r="F27" s="19" t="s">
        <v>180</v>
      </c>
      <c r="G27" s="20">
        <v>28.63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254</v>
      </c>
    </row>
    <row r="29" spans="1:16" x14ac:dyDescent="0.2">
      <c r="A29" s="24" t="s">
        <v>44</v>
      </c>
      <c r="E29" s="25" t="s">
        <v>977</v>
      </c>
    </row>
    <row r="30" spans="1:16" ht="369.75" x14ac:dyDescent="0.2">
      <c r="A30" t="s">
        <v>46</v>
      </c>
      <c r="E30" s="23" t="s">
        <v>256</v>
      </c>
    </row>
    <row r="31" spans="1:16" x14ac:dyDescent="0.2">
      <c r="A31" s="12" t="s">
        <v>37</v>
      </c>
      <c r="B31" s="17" t="s">
        <v>29</v>
      </c>
      <c r="C31" s="17" t="s">
        <v>259</v>
      </c>
      <c r="D31" s="12" t="s">
        <v>45</v>
      </c>
      <c r="E31" s="18" t="s">
        <v>260</v>
      </c>
      <c r="F31" s="19" t="s">
        <v>180</v>
      </c>
      <c r="G31" s="20">
        <v>3729.38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45</v>
      </c>
    </row>
    <row r="33" spans="1:16" ht="63.75" x14ac:dyDescent="0.2">
      <c r="A33" s="24" t="s">
        <v>44</v>
      </c>
      <c r="E33" s="25" t="s">
        <v>978</v>
      </c>
    </row>
    <row r="34" spans="1:16" ht="306" x14ac:dyDescent="0.2">
      <c r="A34" t="s">
        <v>46</v>
      </c>
      <c r="E34" s="23" t="s">
        <v>262</v>
      </c>
    </row>
    <row r="35" spans="1:16" x14ac:dyDescent="0.2">
      <c r="A35" s="12" t="s">
        <v>37</v>
      </c>
      <c r="B35" s="17" t="s">
        <v>64</v>
      </c>
      <c r="C35" s="17" t="s">
        <v>267</v>
      </c>
      <c r="D35" s="12" t="s">
        <v>45</v>
      </c>
      <c r="E35" s="18" t="s">
        <v>268</v>
      </c>
      <c r="F35" s="19" t="s">
        <v>180</v>
      </c>
      <c r="G35" s="20">
        <v>29.79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691</v>
      </c>
    </row>
    <row r="37" spans="1:16" ht="38.25" x14ac:dyDescent="0.2">
      <c r="A37" s="24" t="s">
        <v>44</v>
      </c>
      <c r="E37" s="25" t="s">
        <v>979</v>
      </c>
    </row>
    <row r="38" spans="1:16" ht="318.75" x14ac:dyDescent="0.2">
      <c r="A38" t="s">
        <v>46</v>
      </c>
      <c r="E38" s="23" t="s">
        <v>266</v>
      </c>
    </row>
    <row r="39" spans="1:16" x14ac:dyDescent="0.2">
      <c r="A39" s="12" t="s">
        <v>37</v>
      </c>
      <c r="B39" s="17" t="s">
        <v>67</v>
      </c>
      <c r="C39" s="17" t="s">
        <v>279</v>
      </c>
      <c r="D39" s="12" t="s">
        <v>45</v>
      </c>
      <c r="E39" s="18" t="s">
        <v>280</v>
      </c>
      <c r="F39" s="19" t="s">
        <v>180</v>
      </c>
      <c r="G39" s="20">
        <v>253.49700000000001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45</v>
      </c>
    </row>
    <row r="41" spans="1:16" x14ac:dyDescent="0.2">
      <c r="A41" s="24" t="s">
        <v>44</v>
      </c>
      <c r="E41" s="25" t="s">
        <v>980</v>
      </c>
    </row>
    <row r="42" spans="1:16" ht="191.25" x14ac:dyDescent="0.2">
      <c r="A42" t="s">
        <v>46</v>
      </c>
      <c r="E42" s="23" t="s">
        <v>282</v>
      </c>
    </row>
    <row r="43" spans="1:16" x14ac:dyDescent="0.2">
      <c r="A43" s="12" t="s">
        <v>37</v>
      </c>
      <c r="B43" s="17" t="s">
        <v>32</v>
      </c>
      <c r="C43" s="17" t="s">
        <v>283</v>
      </c>
      <c r="D43" s="12" t="s">
        <v>39</v>
      </c>
      <c r="E43" s="18" t="s">
        <v>284</v>
      </c>
      <c r="F43" s="19" t="s">
        <v>180</v>
      </c>
      <c r="G43" s="20">
        <v>384.41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285</v>
      </c>
    </row>
    <row r="45" spans="1:16" x14ac:dyDescent="0.2">
      <c r="A45" s="24" t="s">
        <v>44</v>
      </c>
      <c r="E45" s="25" t="s">
        <v>981</v>
      </c>
    </row>
    <row r="46" spans="1:16" ht="267.75" x14ac:dyDescent="0.2">
      <c r="A46" t="s">
        <v>46</v>
      </c>
      <c r="E46" s="23" t="s">
        <v>274</v>
      </c>
    </row>
    <row r="47" spans="1:16" x14ac:dyDescent="0.2">
      <c r="A47" s="12" t="s">
        <v>37</v>
      </c>
      <c r="B47" s="17" t="s">
        <v>34</v>
      </c>
      <c r="C47" s="17" t="s">
        <v>287</v>
      </c>
      <c r="D47" s="12" t="s">
        <v>45</v>
      </c>
      <c r="E47" s="18" t="s">
        <v>288</v>
      </c>
      <c r="F47" s="19" t="s">
        <v>180</v>
      </c>
      <c r="G47" s="20">
        <v>3205.62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982</v>
      </c>
    </row>
    <row r="49" spans="1:16" ht="51" x14ac:dyDescent="0.2">
      <c r="A49" s="24" t="s">
        <v>44</v>
      </c>
      <c r="E49" s="25" t="s">
        <v>983</v>
      </c>
    </row>
    <row r="50" spans="1:16" ht="280.5" x14ac:dyDescent="0.2">
      <c r="A50" t="s">
        <v>46</v>
      </c>
      <c r="E50" s="23" t="s">
        <v>291</v>
      </c>
    </row>
    <row r="51" spans="1:16" x14ac:dyDescent="0.2">
      <c r="A51" s="12" t="s">
        <v>37</v>
      </c>
      <c r="B51" s="17" t="s">
        <v>74</v>
      </c>
      <c r="C51" s="17" t="s">
        <v>292</v>
      </c>
      <c r="D51" s="12" t="s">
        <v>39</v>
      </c>
      <c r="E51" s="18" t="s">
        <v>293</v>
      </c>
      <c r="F51" s="19" t="s">
        <v>180</v>
      </c>
      <c r="G51" s="20">
        <v>139.35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2" t="s">
        <v>42</v>
      </c>
      <c r="E52" s="23" t="s">
        <v>984</v>
      </c>
    </row>
    <row r="53" spans="1:16" ht="38.25" x14ac:dyDescent="0.2">
      <c r="A53" s="24" t="s">
        <v>44</v>
      </c>
      <c r="E53" s="25" t="s">
        <v>985</v>
      </c>
    </row>
    <row r="54" spans="1:16" ht="242.25" x14ac:dyDescent="0.2">
      <c r="A54" t="s">
        <v>46</v>
      </c>
      <c r="E54" s="23" t="s">
        <v>296</v>
      </c>
    </row>
    <row r="55" spans="1:16" x14ac:dyDescent="0.2">
      <c r="A55" s="12" t="s">
        <v>37</v>
      </c>
      <c r="B55" s="17" t="s">
        <v>79</v>
      </c>
      <c r="C55" s="17" t="s">
        <v>307</v>
      </c>
      <c r="D55" s="12" t="s">
        <v>45</v>
      </c>
      <c r="E55" s="18" t="s">
        <v>308</v>
      </c>
      <c r="F55" s="19" t="s">
        <v>180</v>
      </c>
      <c r="G55" s="20">
        <v>24.36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2" t="s">
        <v>42</v>
      </c>
      <c r="E56" s="23" t="s">
        <v>419</v>
      </c>
    </row>
    <row r="57" spans="1:16" ht="38.25" x14ac:dyDescent="0.2">
      <c r="A57" s="24" t="s">
        <v>44</v>
      </c>
      <c r="E57" s="25" t="s">
        <v>986</v>
      </c>
    </row>
    <row r="58" spans="1:16" ht="293.25" x14ac:dyDescent="0.2">
      <c r="A58" t="s">
        <v>46</v>
      </c>
      <c r="E58" s="23" t="s">
        <v>310</v>
      </c>
    </row>
    <row r="59" spans="1:16" x14ac:dyDescent="0.2">
      <c r="A59" s="12" t="s">
        <v>37</v>
      </c>
      <c r="B59" s="17" t="s">
        <v>84</v>
      </c>
      <c r="C59" s="17" t="s">
        <v>311</v>
      </c>
      <c r="D59" s="12" t="s">
        <v>45</v>
      </c>
      <c r="E59" s="18" t="s">
        <v>312</v>
      </c>
      <c r="F59" s="19" t="s">
        <v>166</v>
      </c>
      <c r="G59" s="20">
        <v>2464.35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2" t="s">
        <v>42</v>
      </c>
      <c r="E60" s="23" t="s">
        <v>45</v>
      </c>
    </row>
    <row r="61" spans="1:16" x14ac:dyDescent="0.2">
      <c r="A61" s="24" t="s">
        <v>44</v>
      </c>
      <c r="E61" s="25" t="s">
        <v>987</v>
      </c>
    </row>
    <row r="62" spans="1:16" ht="25.5" x14ac:dyDescent="0.2">
      <c r="A62" t="s">
        <v>46</v>
      </c>
      <c r="E62" s="23" t="s">
        <v>314</v>
      </c>
    </row>
    <row r="63" spans="1:16" x14ac:dyDescent="0.2">
      <c r="A63" s="12" t="s">
        <v>37</v>
      </c>
      <c r="B63" s="17" t="s">
        <v>86</v>
      </c>
      <c r="C63" s="17" t="s">
        <v>320</v>
      </c>
      <c r="D63" s="12" t="s">
        <v>45</v>
      </c>
      <c r="E63" s="18" t="s">
        <v>321</v>
      </c>
      <c r="F63" s="19" t="s">
        <v>166</v>
      </c>
      <c r="G63" s="20">
        <v>1689.98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756</v>
      </c>
    </row>
    <row r="65" spans="1:18" x14ac:dyDescent="0.2">
      <c r="A65" s="24" t="s">
        <v>44</v>
      </c>
      <c r="E65" s="25" t="s">
        <v>988</v>
      </c>
    </row>
    <row r="66" spans="1:18" ht="38.25" x14ac:dyDescent="0.2">
      <c r="A66" t="s">
        <v>46</v>
      </c>
      <c r="E66" s="23" t="s">
        <v>324</v>
      </c>
    </row>
    <row r="67" spans="1:18" x14ac:dyDescent="0.2">
      <c r="A67" s="12" t="s">
        <v>37</v>
      </c>
      <c r="B67" s="17" t="s">
        <v>93</v>
      </c>
      <c r="C67" s="17" t="s">
        <v>326</v>
      </c>
      <c r="D67" s="12" t="s">
        <v>45</v>
      </c>
      <c r="E67" s="18" t="s">
        <v>327</v>
      </c>
      <c r="F67" s="19" t="s">
        <v>166</v>
      </c>
      <c r="G67" s="20">
        <v>1689.98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328</v>
      </c>
    </row>
    <row r="69" spans="1:18" x14ac:dyDescent="0.2">
      <c r="A69" s="24" t="s">
        <v>44</v>
      </c>
      <c r="E69" s="25" t="s">
        <v>989</v>
      </c>
    </row>
    <row r="70" spans="1:18" ht="25.5" x14ac:dyDescent="0.2">
      <c r="A70" t="s">
        <v>46</v>
      </c>
      <c r="E70" s="23" t="s">
        <v>330</v>
      </c>
    </row>
    <row r="71" spans="1:18" x14ac:dyDescent="0.2">
      <c r="A71" s="12" t="s">
        <v>37</v>
      </c>
      <c r="B71" s="17" t="s">
        <v>99</v>
      </c>
      <c r="C71" s="17" t="s">
        <v>332</v>
      </c>
      <c r="D71" s="12" t="s">
        <v>45</v>
      </c>
      <c r="E71" s="18" t="s">
        <v>333</v>
      </c>
      <c r="F71" s="19" t="s">
        <v>166</v>
      </c>
      <c r="G71" s="20">
        <v>1689.98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8" x14ac:dyDescent="0.2">
      <c r="A72" s="22" t="s">
        <v>42</v>
      </c>
      <c r="E72" s="23" t="s">
        <v>45</v>
      </c>
    </row>
    <row r="73" spans="1:18" x14ac:dyDescent="0.2">
      <c r="A73" s="24" t="s">
        <v>44</v>
      </c>
      <c r="E73" s="25" t="s">
        <v>990</v>
      </c>
    </row>
    <row r="74" spans="1:18" ht="38.25" x14ac:dyDescent="0.2">
      <c r="A74" t="s">
        <v>46</v>
      </c>
      <c r="E74" s="23" t="s">
        <v>334</v>
      </c>
    </row>
    <row r="75" spans="1:18" x14ac:dyDescent="0.2">
      <c r="A75" s="12" t="s">
        <v>37</v>
      </c>
      <c r="B75" s="17" t="s">
        <v>103</v>
      </c>
      <c r="C75" s="17" t="s">
        <v>760</v>
      </c>
      <c r="D75" s="12" t="s">
        <v>45</v>
      </c>
      <c r="E75" s="18" t="s">
        <v>761</v>
      </c>
      <c r="F75" s="19" t="s">
        <v>166</v>
      </c>
      <c r="G75" s="20">
        <v>1689.98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2" t="s">
        <v>42</v>
      </c>
      <c r="E76" s="23" t="s">
        <v>338</v>
      </c>
    </row>
    <row r="77" spans="1:18" x14ac:dyDescent="0.2">
      <c r="A77" s="24" t="s">
        <v>44</v>
      </c>
      <c r="E77" s="25" t="s">
        <v>990</v>
      </c>
    </row>
    <row r="78" spans="1:18" ht="25.5" x14ac:dyDescent="0.2">
      <c r="A78" t="s">
        <v>46</v>
      </c>
      <c r="E78" s="23" t="s">
        <v>339</v>
      </c>
    </row>
    <row r="79" spans="1:18" ht="12.75" customHeight="1" x14ac:dyDescent="0.2">
      <c r="A79" s="2" t="s">
        <v>35</v>
      </c>
      <c r="B79" s="2"/>
      <c r="C79" s="27" t="s">
        <v>17</v>
      </c>
      <c r="D79" s="2"/>
      <c r="E79" s="15" t="s">
        <v>346</v>
      </c>
      <c r="F79" s="2"/>
      <c r="G79" s="2"/>
      <c r="H79" s="2"/>
      <c r="I79" s="28">
        <f>0+Q79</f>
        <v>0</v>
      </c>
      <c r="O79">
        <f>0+R79</f>
        <v>0</v>
      </c>
      <c r="Q79">
        <f>0+I80+I84+I88+I92</f>
        <v>0</v>
      </c>
      <c r="R79">
        <f>0+O80+O84+O88+O92</f>
        <v>0</v>
      </c>
    </row>
    <row r="80" spans="1:18" x14ac:dyDescent="0.2">
      <c r="A80" s="12" t="s">
        <v>37</v>
      </c>
      <c r="B80" s="17" t="s">
        <v>107</v>
      </c>
      <c r="C80" s="17" t="s">
        <v>353</v>
      </c>
      <c r="D80" s="12" t="s">
        <v>45</v>
      </c>
      <c r="E80" s="18" t="s">
        <v>354</v>
      </c>
      <c r="F80" s="19" t="s">
        <v>180</v>
      </c>
      <c r="G80" s="20">
        <v>676.15499999999997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8" x14ac:dyDescent="0.2">
      <c r="A81" s="22" t="s">
        <v>42</v>
      </c>
      <c r="E81" s="23" t="s">
        <v>991</v>
      </c>
    </row>
    <row r="82" spans="1:18" x14ac:dyDescent="0.2">
      <c r="A82" s="24" t="s">
        <v>44</v>
      </c>
      <c r="E82" s="25" t="s">
        <v>992</v>
      </c>
    </row>
    <row r="83" spans="1:18" ht="38.25" x14ac:dyDescent="0.2">
      <c r="A83" t="s">
        <v>46</v>
      </c>
      <c r="E83" s="23" t="s">
        <v>357</v>
      </c>
    </row>
    <row r="84" spans="1:18" x14ac:dyDescent="0.2">
      <c r="A84" s="12" t="s">
        <v>37</v>
      </c>
      <c r="B84" s="17" t="s">
        <v>111</v>
      </c>
      <c r="C84" s="17" t="s">
        <v>359</v>
      </c>
      <c r="D84" s="12" t="s">
        <v>45</v>
      </c>
      <c r="E84" s="18" t="s">
        <v>360</v>
      </c>
      <c r="F84" s="19" t="s">
        <v>166</v>
      </c>
      <c r="G84" s="20">
        <v>5425.98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8" ht="25.5" x14ac:dyDescent="0.2">
      <c r="A85" s="22" t="s">
        <v>42</v>
      </c>
      <c r="E85" s="23" t="s">
        <v>993</v>
      </c>
    </row>
    <row r="86" spans="1:18" x14ac:dyDescent="0.2">
      <c r="A86" s="24" t="s">
        <v>44</v>
      </c>
      <c r="E86" s="25" t="s">
        <v>994</v>
      </c>
    </row>
    <row r="87" spans="1:18" ht="102" x14ac:dyDescent="0.2">
      <c r="A87" t="s">
        <v>46</v>
      </c>
      <c r="E87" s="23" t="s">
        <v>363</v>
      </c>
    </row>
    <row r="88" spans="1:18" x14ac:dyDescent="0.2">
      <c r="A88" s="12" t="s">
        <v>37</v>
      </c>
      <c r="B88" s="17" t="s">
        <v>115</v>
      </c>
      <c r="C88" s="17" t="s">
        <v>365</v>
      </c>
      <c r="D88" s="12" t="s">
        <v>45</v>
      </c>
      <c r="E88" s="18" t="s">
        <v>366</v>
      </c>
      <c r="F88" s="19" t="s">
        <v>166</v>
      </c>
      <c r="G88" s="20">
        <v>3867.05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8" x14ac:dyDescent="0.2">
      <c r="A89" s="22" t="s">
        <v>42</v>
      </c>
      <c r="E89" s="23" t="s">
        <v>45</v>
      </c>
    </row>
    <row r="90" spans="1:18" x14ac:dyDescent="0.2">
      <c r="A90" s="24" t="s">
        <v>44</v>
      </c>
      <c r="E90" s="25" t="s">
        <v>995</v>
      </c>
    </row>
    <row r="91" spans="1:18" ht="38.25" x14ac:dyDescent="0.2">
      <c r="A91" t="s">
        <v>46</v>
      </c>
      <c r="E91" s="23" t="s">
        <v>369</v>
      </c>
    </row>
    <row r="92" spans="1:18" ht="25.5" x14ac:dyDescent="0.2">
      <c r="A92" s="12" t="s">
        <v>37</v>
      </c>
      <c r="B92" s="17" t="s">
        <v>121</v>
      </c>
      <c r="C92" s="17" t="s">
        <v>371</v>
      </c>
      <c r="D92" s="12" t="s">
        <v>45</v>
      </c>
      <c r="E92" s="18" t="s">
        <v>372</v>
      </c>
      <c r="F92" s="19" t="s">
        <v>166</v>
      </c>
      <c r="G92" s="20">
        <v>7734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8" x14ac:dyDescent="0.2">
      <c r="A93" s="22" t="s">
        <v>42</v>
      </c>
      <c r="E93" s="23" t="s">
        <v>373</v>
      </c>
    </row>
    <row r="94" spans="1:18" x14ac:dyDescent="0.2">
      <c r="A94" s="24" t="s">
        <v>44</v>
      </c>
      <c r="E94" s="25" t="s">
        <v>996</v>
      </c>
    </row>
    <row r="95" spans="1:18" ht="38.25" x14ac:dyDescent="0.2">
      <c r="A95" t="s">
        <v>46</v>
      </c>
      <c r="E95" s="23" t="s">
        <v>375</v>
      </c>
    </row>
    <row r="96" spans="1:18" ht="12.75" customHeight="1" x14ac:dyDescent="0.2">
      <c r="A96" s="2" t="s">
        <v>35</v>
      </c>
      <c r="B96" s="2"/>
      <c r="C96" s="27" t="s">
        <v>25</v>
      </c>
      <c r="D96" s="2"/>
      <c r="E96" s="15" t="s">
        <v>405</v>
      </c>
      <c r="F96" s="2"/>
      <c r="G96" s="2"/>
      <c r="H96" s="2"/>
      <c r="I96" s="28">
        <f>0+Q96</f>
        <v>0</v>
      </c>
      <c r="O96">
        <f>0+R96</f>
        <v>0</v>
      </c>
      <c r="Q96">
        <f>0+I97+I101+I105+I109</f>
        <v>0</v>
      </c>
      <c r="R96">
        <f>0+O97+O101+O105+O109</f>
        <v>0</v>
      </c>
    </row>
    <row r="97" spans="1:16" x14ac:dyDescent="0.2">
      <c r="A97" s="12" t="s">
        <v>37</v>
      </c>
      <c r="B97" s="17" t="s">
        <v>126</v>
      </c>
      <c r="C97" s="17" t="s">
        <v>703</v>
      </c>
      <c r="D97" s="12" t="s">
        <v>45</v>
      </c>
      <c r="E97" s="18" t="s">
        <v>704</v>
      </c>
      <c r="F97" s="19" t="s">
        <v>180</v>
      </c>
      <c r="G97" s="20">
        <v>1.4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6" x14ac:dyDescent="0.2">
      <c r="A98" s="22" t="s">
        <v>42</v>
      </c>
      <c r="E98" s="23" t="s">
        <v>45</v>
      </c>
    </row>
    <row r="99" spans="1:16" x14ac:dyDescent="0.2">
      <c r="A99" s="24" t="s">
        <v>44</v>
      </c>
      <c r="E99" s="25" t="s">
        <v>997</v>
      </c>
    </row>
    <row r="100" spans="1:16" ht="369.75" x14ac:dyDescent="0.2">
      <c r="A100" t="s">
        <v>46</v>
      </c>
      <c r="E100" s="23" t="s">
        <v>410</v>
      </c>
    </row>
    <row r="101" spans="1:16" x14ac:dyDescent="0.2">
      <c r="A101" s="12" t="s">
        <v>37</v>
      </c>
      <c r="B101" s="17" t="s">
        <v>131</v>
      </c>
      <c r="C101" s="17" t="s">
        <v>412</v>
      </c>
      <c r="D101" s="12" t="s">
        <v>45</v>
      </c>
      <c r="E101" s="18" t="s">
        <v>413</v>
      </c>
      <c r="F101" s="19" t="s">
        <v>180</v>
      </c>
      <c r="G101" s="20">
        <v>3.2</v>
      </c>
      <c r="H101" s="21">
        <v>0</v>
      </c>
      <c r="I101" s="21">
        <f>ROUND(ROUND(H101,2)*ROUND(G101,3),2)</f>
        <v>0</v>
      </c>
      <c r="O101">
        <f>(I101*21)/100</f>
        <v>0</v>
      </c>
      <c r="P101" t="s">
        <v>17</v>
      </c>
    </row>
    <row r="102" spans="1:16" x14ac:dyDescent="0.2">
      <c r="A102" s="22" t="s">
        <v>42</v>
      </c>
      <c r="E102" s="23" t="s">
        <v>414</v>
      </c>
    </row>
    <row r="103" spans="1:16" ht="38.25" x14ac:dyDescent="0.2">
      <c r="A103" s="24" t="s">
        <v>44</v>
      </c>
      <c r="E103" s="25" t="s">
        <v>998</v>
      </c>
    </row>
    <row r="104" spans="1:16" ht="369.75" x14ac:dyDescent="0.2">
      <c r="A104" t="s">
        <v>46</v>
      </c>
      <c r="E104" s="23" t="s">
        <v>410</v>
      </c>
    </row>
    <row r="105" spans="1:16" x14ac:dyDescent="0.2">
      <c r="A105" s="12" t="s">
        <v>37</v>
      </c>
      <c r="B105" s="17" t="s">
        <v>136</v>
      </c>
      <c r="C105" s="17" t="s">
        <v>417</v>
      </c>
      <c r="D105" s="12" t="s">
        <v>45</v>
      </c>
      <c r="E105" s="18" t="s">
        <v>418</v>
      </c>
      <c r="F105" s="19" t="s">
        <v>180</v>
      </c>
      <c r="G105" s="20">
        <v>7.4480000000000004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6" x14ac:dyDescent="0.2">
      <c r="A106" s="22" t="s">
        <v>42</v>
      </c>
      <c r="E106" s="23" t="s">
        <v>419</v>
      </c>
    </row>
    <row r="107" spans="1:16" ht="38.25" x14ac:dyDescent="0.2">
      <c r="A107" s="24" t="s">
        <v>44</v>
      </c>
      <c r="E107" s="25" t="s">
        <v>999</v>
      </c>
    </row>
    <row r="108" spans="1:16" ht="38.25" x14ac:dyDescent="0.2">
      <c r="A108" t="s">
        <v>46</v>
      </c>
      <c r="E108" s="23" t="s">
        <v>357</v>
      </c>
    </row>
    <row r="109" spans="1:16" x14ac:dyDescent="0.2">
      <c r="A109" s="12" t="s">
        <v>37</v>
      </c>
      <c r="B109" s="17" t="s">
        <v>141</v>
      </c>
      <c r="C109" s="17" t="s">
        <v>428</v>
      </c>
      <c r="D109" s="12" t="s">
        <v>45</v>
      </c>
      <c r="E109" s="18" t="s">
        <v>429</v>
      </c>
      <c r="F109" s="19" t="s">
        <v>180</v>
      </c>
      <c r="G109" s="20">
        <v>8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17</v>
      </c>
    </row>
    <row r="110" spans="1:16" x14ac:dyDescent="0.2">
      <c r="A110" s="22" t="s">
        <v>42</v>
      </c>
      <c r="E110" s="23" t="s">
        <v>45</v>
      </c>
    </row>
    <row r="111" spans="1:16" ht="38.25" x14ac:dyDescent="0.2">
      <c r="A111" s="24" t="s">
        <v>44</v>
      </c>
      <c r="E111" s="25" t="s">
        <v>1000</v>
      </c>
    </row>
    <row r="112" spans="1:16" ht="102" x14ac:dyDescent="0.2">
      <c r="A112" t="s">
        <v>46</v>
      </c>
      <c r="E112" s="23" t="s">
        <v>431</v>
      </c>
    </row>
    <row r="113" spans="1:18" ht="12.75" customHeight="1" x14ac:dyDescent="0.2">
      <c r="A113" s="2" t="s">
        <v>35</v>
      </c>
      <c r="B113" s="2"/>
      <c r="C113" s="27" t="s">
        <v>27</v>
      </c>
      <c r="D113" s="2"/>
      <c r="E113" s="15" t="s">
        <v>438</v>
      </c>
      <c r="F113" s="2"/>
      <c r="G113" s="2"/>
      <c r="H113" s="2"/>
      <c r="I113" s="28">
        <f>0+Q113</f>
        <v>0</v>
      </c>
      <c r="O113">
        <f>0+R113</f>
        <v>0</v>
      </c>
      <c r="Q113">
        <f>0+I114+I118+I122+I126+I130</f>
        <v>0</v>
      </c>
      <c r="R113">
        <f>0+O114+O118+O122+O126+O130</f>
        <v>0</v>
      </c>
    </row>
    <row r="114" spans="1:18" x14ac:dyDescent="0.2">
      <c r="A114" s="12" t="s">
        <v>37</v>
      </c>
      <c r="B114" s="17" t="s">
        <v>319</v>
      </c>
      <c r="C114" s="17" t="s">
        <v>451</v>
      </c>
      <c r="D114" s="12" t="s">
        <v>45</v>
      </c>
      <c r="E114" s="18" t="s">
        <v>452</v>
      </c>
      <c r="F114" s="19" t="s">
        <v>166</v>
      </c>
      <c r="G114" s="20">
        <v>2094.85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8" x14ac:dyDescent="0.2">
      <c r="A115" s="22" t="s">
        <v>42</v>
      </c>
      <c r="E115" s="23" t="s">
        <v>1001</v>
      </c>
    </row>
    <row r="116" spans="1:18" ht="89.25" x14ac:dyDescent="0.2">
      <c r="A116" s="24" t="s">
        <v>44</v>
      </c>
      <c r="E116" s="25" t="s">
        <v>1002</v>
      </c>
    </row>
    <row r="117" spans="1:18" ht="51" x14ac:dyDescent="0.2">
      <c r="A117" t="s">
        <v>46</v>
      </c>
      <c r="E117" s="23" t="s">
        <v>444</v>
      </c>
    </row>
    <row r="118" spans="1:18" x14ac:dyDescent="0.2">
      <c r="A118" s="12" t="s">
        <v>37</v>
      </c>
      <c r="B118" s="17" t="s">
        <v>325</v>
      </c>
      <c r="C118" s="17" t="s">
        <v>711</v>
      </c>
      <c r="D118" s="12" t="s">
        <v>45</v>
      </c>
      <c r="E118" s="18" t="s">
        <v>712</v>
      </c>
      <c r="F118" s="19" t="s">
        <v>166</v>
      </c>
      <c r="G118" s="20">
        <v>2053.35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8" x14ac:dyDescent="0.2">
      <c r="A119" s="22" t="s">
        <v>42</v>
      </c>
      <c r="E119" s="23" t="s">
        <v>1003</v>
      </c>
    </row>
    <row r="120" spans="1:18" ht="89.25" x14ac:dyDescent="0.2">
      <c r="A120" s="24" t="s">
        <v>44</v>
      </c>
      <c r="E120" s="25" t="s">
        <v>1004</v>
      </c>
    </row>
    <row r="121" spans="1:18" ht="102" x14ac:dyDescent="0.2">
      <c r="A121" t="s">
        <v>46</v>
      </c>
      <c r="E121" s="23" t="s">
        <v>715</v>
      </c>
    </row>
    <row r="122" spans="1:18" x14ac:dyDescent="0.2">
      <c r="A122" s="12" t="s">
        <v>37</v>
      </c>
      <c r="B122" s="17" t="s">
        <v>331</v>
      </c>
      <c r="C122" s="17" t="s">
        <v>462</v>
      </c>
      <c r="D122" s="12" t="s">
        <v>45</v>
      </c>
      <c r="E122" s="18" t="s">
        <v>463</v>
      </c>
      <c r="F122" s="19" t="s">
        <v>166</v>
      </c>
      <c r="G122" s="20">
        <v>1933.35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8" x14ac:dyDescent="0.2">
      <c r="A123" s="22" t="s">
        <v>42</v>
      </c>
      <c r="E123" s="23" t="s">
        <v>45</v>
      </c>
    </row>
    <row r="124" spans="1:18" x14ac:dyDescent="0.2">
      <c r="A124" s="24" t="s">
        <v>44</v>
      </c>
      <c r="E124" s="25" t="s">
        <v>1005</v>
      </c>
    </row>
    <row r="125" spans="1:18" ht="51" x14ac:dyDescent="0.2">
      <c r="A125" t="s">
        <v>46</v>
      </c>
      <c r="E125" s="23" t="s">
        <v>465</v>
      </c>
    </row>
    <row r="126" spans="1:18" x14ac:dyDescent="0.2">
      <c r="A126" s="12" t="s">
        <v>37</v>
      </c>
      <c r="B126" s="17" t="s">
        <v>335</v>
      </c>
      <c r="C126" s="17" t="s">
        <v>799</v>
      </c>
      <c r="D126" s="12" t="s">
        <v>45</v>
      </c>
      <c r="E126" s="18" t="s">
        <v>800</v>
      </c>
      <c r="F126" s="19" t="s">
        <v>166</v>
      </c>
      <c r="G126" s="20">
        <v>120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8" x14ac:dyDescent="0.2">
      <c r="A127" s="22" t="s">
        <v>42</v>
      </c>
      <c r="E127" s="23" t="s">
        <v>45</v>
      </c>
    </row>
    <row r="128" spans="1:18" x14ac:dyDescent="0.2">
      <c r="A128" s="24" t="s">
        <v>44</v>
      </c>
      <c r="E128" s="25" t="s">
        <v>1006</v>
      </c>
    </row>
    <row r="129" spans="1:18" ht="51" x14ac:dyDescent="0.2">
      <c r="A129" t="s">
        <v>46</v>
      </c>
      <c r="E129" s="23" t="s">
        <v>801</v>
      </c>
    </row>
    <row r="130" spans="1:18" x14ac:dyDescent="0.2">
      <c r="A130" s="12" t="s">
        <v>37</v>
      </c>
      <c r="B130" s="17" t="s">
        <v>340</v>
      </c>
      <c r="C130" s="17" t="s">
        <v>1007</v>
      </c>
      <c r="D130" s="12" t="s">
        <v>45</v>
      </c>
      <c r="E130" s="18" t="s">
        <v>1008</v>
      </c>
      <c r="F130" s="19" t="s">
        <v>166</v>
      </c>
      <c r="G130" s="20">
        <v>1895.85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8" x14ac:dyDescent="0.2">
      <c r="A131" s="22" t="s">
        <v>42</v>
      </c>
      <c r="E131" s="23" t="s">
        <v>1009</v>
      </c>
    </row>
    <row r="132" spans="1:18" ht="76.5" x14ac:dyDescent="0.2">
      <c r="A132" s="24" t="s">
        <v>44</v>
      </c>
      <c r="E132" s="25" t="s">
        <v>1010</v>
      </c>
    </row>
    <row r="133" spans="1:18" ht="140.25" x14ac:dyDescent="0.2">
      <c r="A133" t="s">
        <v>46</v>
      </c>
      <c r="E133" s="23" t="s">
        <v>481</v>
      </c>
    </row>
    <row r="134" spans="1:18" ht="12.75" customHeight="1" x14ac:dyDescent="0.2">
      <c r="A134" s="2" t="s">
        <v>35</v>
      </c>
      <c r="B134" s="2"/>
      <c r="C134" s="27" t="s">
        <v>32</v>
      </c>
      <c r="D134" s="2"/>
      <c r="E134" s="15" t="s">
        <v>177</v>
      </c>
      <c r="F134" s="2"/>
      <c r="G134" s="2"/>
      <c r="H134" s="2"/>
      <c r="I134" s="28">
        <f>0+Q134</f>
        <v>0</v>
      </c>
      <c r="O134">
        <f>0+R134</f>
        <v>0</v>
      </c>
      <c r="Q134">
        <f>0+I135+I139+I143+I147+I151+I155</f>
        <v>0</v>
      </c>
      <c r="R134">
        <f>0+O135+O139+O143+O147+O151+O155</f>
        <v>0</v>
      </c>
    </row>
    <row r="135" spans="1:18" ht="25.5" x14ac:dyDescent="0.2">
      <c r="A135" s="12" t="s">
        <v>37</v>
      </c>
      <c r="B135" s="17" t="s">
        <v>347</v>
      </c>
      <c r="C135" s="17" t="s">
        <v>547</v>
      </c>
      <c r="D135" s="12" t="s">
        <v>45</v>
      </c>
      <c r="E135" s="18" t="s">
        <v>548</v>
      </c>
      <c r="F135" s="19" t="s">
        <v>197</v>
      </c>
      <c r="G135" s="20">
        <v>144</v>
      </c>
      <c r="H135" s="21">
        <v>0</v>
      </c>
      <c r="I135" s="21">
        <f>ROUND(ROUND(H135,2)*ROUND(G135,3),2)</f>
        <v>0</v>
      </c>
      <c r="O135">
        <f>(I135*21)/100</f>
        <v>0</v>
      </c>
      <c r="P135" t="s">
        <v>17</v>
      </c>
    </row>
    <row r="136" spans="1:18" x14ac:dyDescent="0.2">
      <c r="A136" s="22" t="s">
        <v>42</v>
      </c>
      <c r="E136" s="23" t="s">
        <v>1011</v>
      </c>
    </row>
    <row r="137" spans="1:18" x14ac:dyDescent="0.2">
      <c r="A137" s="24" t="s">
        <v>44</v>
      </c>
      <c r="E137" s="25" t="s">
        <v>1012</v>
      </c>
    </row>
    <row r="138" spans="1:18" ht="127.5" x14ac:dyDescent="0.2">
      <c r="A138" t="s">
        <v>46</v>
      </c>
      <c r="E138" s="23" t="s">
        <v>550</v>
      </c>
    </row>
    <row r="139" spans="1:18" x14ac:dyDescent="0.2">
      <c r="A139" s="12" t="s">
        <v>37</v>
      </c>
      <c r="B139" s="17" t="s">
        <v>352</v>
      </c>
      <c r="C139" s="17" t="s">
        <v>557</v>
      </c>
      <c r="D139" s="12" t="s">
        <v>45</v>
      </c>
      <c r="E139" s="18" t="s">
        <v>558</v>
      </c>
      <c r="F139" s="19" t="s">
        <v>89</v>
      </c>
      <c r="G139" s="20">
        <v>4</v>
      </c>
      <c r="H139" s="21">
        <v>0</v>
      </c>
      <c r="I139" s="21">
        <f>ROUND(ROUND(H139,2)*ROUND(G139,3),2)</f>
        <v>0</v>
      </c>
      <c r="O139">
        <f>(I139*21)/100</f>
        <v>0</v>
      </c>
      <c r="P139" t="s">
        <v>17</v>
      </c>
    </row>
    <row r="140" spans="1:18" x14ac:dyDescent="0.2">
      <c r="A140" s="22" t="s">
        <v>42</v>
      </c>
      <c r="E140" s="23" t="s">
        <v>1013</v>
      </c>
    </row>
    <row r="141" spans="1:18" x14ac:dyDescent="0.2">
      <c r="A141" s="24" t="s">
        <v>44</v>
      </c>
      <c r="E141" s="25" t="s">
        <v>45</v>
      </c>
    </row>
    <row r="142" spans="1:18" ht="51" x14ac:dyDescent="0.2">
      <c r="A142" t="s">
        <v>46</v>
      </c>
      <c r="E142" s="23" t="s">
        <v>561</v>
      </c>
    </row>
    <row r="143" spans="1:18" ht="25.5" x14ac:dyDescent="0.2">
      <c r="A143" s="12" t="s">
        <v>37</v>
      </c>
      <c r="B143" s="17" t="s">
        <v>358</v>
      </c>
      <c r="C143" s="17" t="s">
        <v>573</v>
      </c>
      <c r="D143" s="12" t="s">
        <v>45</v>
      </c>
      <c r="E143" s="18" t="s">
        <v>574</v>
      </c>
      <c r="F143" s="19" t="s">
        <v>89</v>
      </c>
      <c r="G143" s="20">
        <v>4</v>
      </c>
      <c r="H143" s="21">
        <v>0</v>
      </c>
      <c r="I143" s="21">
        <f>ROUND(ROUND(H143,2)*ROUND(G143,3),2)</f>
        <v>0</v>
      </c>
      <c r="O143">
        <f>(I143*21)/100</f>
        <v>0</v>
      </c>
      <c r="P143" t="s">
        <v>17</v>
      </c>
    </row>
    <row r="144" spans="1:18" x14ac:dyDescent="0.2">
      <c r="A144" s="22" t="s">
        <v>42</v>
      </c>
      <c r="E144" s="23" t="s">
        <v>45</v>
      </c>
    </row>
    <row r="145" spans="1:16" ht="38.25" x14ac:dyDescent="0.2">
      <c r="A145" s="24" t="s">
        <v>44</v>
      </c>
      <c r="E145" s="25" t="s">
        <v>1014</v>
      </c>
    </row>
    <row r="146" spans="1:16" ht="25.5" x14ac:dyDescent="0.2">
      <c r="A146" t="s">
        <v>46</v>
      </c>
      <c r="E146" s="23" t="s">
        <v>576</v>
      </c>
    </row>
    <row r="147" spans="1:16" ht="25.5" x14ac:dyDescent="0.2">
      <c r="A147" s="12" t="s">
        <v>37</v>
      </c>
      <c r="B147" s="17" t="s">
        <v>364</v>
      </c>
      <c r="C147" s="17" t="s">
        <v>586</v>
      </c>
      <c r="D147" s="12" t="s">
        <v>45</v>
      </c>
      <c r="E147" s="18" t="s">
        <v>587</v>
      </c>
      <c r="F147" s="19" t="s">
        <v>89</v>
      </c>
      <c r="G147" s="20">
        <v>2</v>
      </c>
      <c r="H147" s="21">
        <v>0</v>
      </c>
      <c r="I147" s="21">
        <f>ROUND(ROUND(H147,2)*ROUND(G147,3),2)</f>
        <v>0</v>
      </c>
      <c r="O147">
        <f>(I147*21)/100</f>
        <v>0</v>
      </c>
      <c r="P147" t="s">
        <v>17</v>
      </c>
    </row>
    <row r="148" spans="1:16" x14ac:dyDescent="0.2">
      <c r="A148" s="22" t="s">
        <v>42</v>
      </c>
      <c r="E148" s="23" t="s">
        <v>45</v>
      </c>
    </row>
    <row r="149" spans="1:16" x14ac:dyDescent="0.2">
      <c r="A149" s="24" t="s">
        <v>44</v>
      </c>
      <c r="E149" s="25" t="s">
        <v>45</v>
      </c>
    </row>
    <row r="150" spans="1:16" ht="38.25" x14ac:dyDescent="0.2">
      <c r="A150" t="s">
        <v>46</v>
      </c>
      <c r="E150" s="23" t="s">
        <v>588</v>
      </c>
    </row>
    <row r="151" spans="1:16" x14ac:dyDescent="0.2">
      <c r="A151" s="12" t="s">
        <v>37</v>
      </c>
      <c r="B151" s="17" t="s">
        <v>370</v>
      </c>
      <c r="C151" s="17" t="s">
        <v>1015</v>
      </c>
      <c r="D151" s="12" t="s">
        <v>45</v>
      </c>
      <c r="E151" s="18" t="s">
        <v>1016</v>
      </c>
      <c r="F151" s="19" t="s">
        <v>197</v>
      </c>
      <c r="G151" s="20">
        <v>12</v>
      </c>
      <c r="H151" s="21">
        <v>0</v>
      </c>
      <c r="I151" s="21">
        <f>ROUND(ROUND(H151,2)*ROUND(G151,3),2)</f>
        <v>0</v>
      </c>
      <c r="O151">
        <f>(I151*21)/100</f>
        <v>0</v>
      </c>
      <c r="P151" t="s">
        <v>17</v>
      </c>
    </row>
    <row r="152" spans="1:16" x14ac:dyDescent="0.2">
      <c r="A152" s="22" t="s">
        <v>42</v>
      </c>
      <c r="E152" s="23" t="s">
        <v>1017</v>
      </c>
    </row>
    <row r="153" spans="1:16" x14ac:dyDescent="0.2">
      <c r="A153" s="24" t="s">
        <v>44</v>
      </c>
      <c r="E153" s="25" t="s">
        <v>1018</v>
      </c>
    </row>
    <row r="154" spans="1:16" ht="63.75" x14ac:dyDescent="0.2">
      <c r="A154" t="s">
        <v>46</v>
      </c>
      <c r="E154" s="23" t="s">
        <v>650</v>
      </c>
    </row>
    <row r="155" spans="1:16" x14ac:dyDescent="0.2">
      <c r="A155" s="12" t="s">
        <v>37</v>
      </c>
      <c r="B155" s="17" t="s">
        <v>376</v>
      </c>
      <c r="C155" s="17" t="s">
        <v>652</v>
      </c>
      <c r="D155" s="12" t="s">
        <v>45</v>
      </c>
      <c r="E155" s="18" t="s">
        <v>653</v>
      </c>
      <c r="F155" s="19" t="s">
        <v>197</v>
      </c>
      <c r="G155" s="20">
        <v>21</v>
      </c>
      <c r="H155" s="21">
        <v>0</v>
      </c>
      <c r="I155" s="21">
        <f>ROUND(ROUND(H155,2)*ROUND(G155,3),2)</f>
        <v>0</v>
      </c>
      <c r="O155">
        <f>(I155*21)/100</f>
        <v>0</v>
      </c>
      <c r="P155" t="s">
        <v>17</v>
      </c>
    </row>
    <row r="156" spans="1:16" x14ac:dyDescent="0.2">
      <c r="A156" s="22" t="s">
        <v>42</v>
      </c>
      <c r="E156" s="23" t="s">
        <v>1019</v>
      </c>
    </row>
    <row r="157" spans="1:16" x14ac:dyDescent="0.2">
      <c r="A157" s="24" t="s">
        <v>44</v>
      </c>
      <c r="E157" s="25" t="s">
        <v>1020</v>
      </c>
    </row>
    <row r="158" spans="1:16" ht="63.75" x14ac:dyDescent="0.2">
      <c r="A158" t="s">
        <v>46</v>
      </c>
      <c r="E158" s="23" t="s">
        <v>650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0+O9+O14+O67+O72+O97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0+I9+I14+I67+I72+I97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1021</v>
      </c>
      <c r="D4" s="29"/>
      <c r="E4" s="9" t="s">
        <v>1022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438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869</v>
      </c>
      <c r="D10" s="12" t="s">
        <v>45</v>
      </c>
      <c r="E10" s="18" t="s">
        <v>870</v>
      </c>
      <c r="F10" s="19" t="s">
        <v>150</v>
      </c>
      <c r="G10" s="20">
        <v>177.76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1023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0+I15+I19+I23+I27+I31+I35+I39+I43+I47+I51+I55+I59+I63</f>
        <v>0</v>
      </c>
      <c r="R14">
        <f>0+O15+O19+O23+O27+O31+O35+O39+O43+O47+O51+O55+O59+O63</f>
        <v>0</v>
      </c>
    </row>
    <row r="15" spans="1:18" ht="25.5" x14ac:dyDescent="0.2">
      <c r="A15" s="12" t="s">
        <v>37</v>
      </c>
      <c r="B15" s="17" t="s">
        <v>17</v>
      </c>
      <c r="C15" s="17" t="s">
        <v>228</v>
      </c>
      <c r="D15" s="12" t="s">
        <v>45</v>
      </c>
      <c r="E15" s="18" t="s">
        <v>229</v>
      </c>
      <c r="F15" s="19" t="s">
        <v>180</v>
      </c>
      <c r="G15" s="20">
        <v>161.6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254</v>
      </c>
    </row>
    <row r="17" spans="1:16" x14ac:dyDescent="0.2">
      <c r="A17" s="24" t="s">
        <v>44</v>
      </c>
      <c r="E17" s="25" t="s">
        <v>1024</v>
      </c>
    </row>
    <row r="18" spans="1:16" ht="63.75" x14ac:dyDescent="0.2">
      <c r="A18" t="s">
        <v>46</v>
      </c>
      <c r="E18" s="23" t="s">
        <v>232</v>
      </c>
    </row>
    <row r="19" spans="1:16" x14ac:dyDescent="0.2">
      <c r="A19" s="12" t="s">
        <v>37</v>
      </c>
      <c r="B19" s="17" t="s">
        <v>16</v>
      </c>
      <c r="C19" s="17" t="s">
        <v>233</v>
      </c>
      <c r="D19" s="12" t="s">
        <v>45</v>
      </c>
      <c r="E19" s="18" t="s">
        <v>234</v>
      </c>
      <c r="F19" s="19" t="s">
        <v>180</v>
      </c>
      <c r="G19" s="20">
        <v>80.8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876</v>
      </c>
    </row>
    <row r="21" spans="1:16" x14ac:dyDescent="0.2">
      <c r="A21" s="24" t="s">
        <v>44</v>
      </c>
      <c r="E21" s="25" t="s">
        <v>1025</v>
      </c>
    </row>
    <row r="22" spans="1:16" ht="63.75" x14ac:dyDescent="0.2">
      <c r="A22" t="s">
        <v>46</v>
      </c>
      <c r="E22" s="23" t="s">
        <v>232</v>
      </c>
    </row>
    <row r="23" spans="1:16" x14ac:dyDescent="0.2">
      <c r="A23" s="12" t="s">
        <v>37</v>
      </c>
      <c r="B23" s="17" t="s">
        <v>25</v>
      </c>
      <c r="C23" s="17" t="s">
        <v>241</v>
      </c>
      <c r="D23" s="12" t="s">
        <v>45</v>
      </c>
      <c r="E23" s="18" t="s">
        <v>242</v>
      </c>
      <c r="F23" s="19" t="s">
        <v>180</v>
      </c>
      <c r="G23" s="20">
        <v>48.48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1026</v>
      </c>
    </row>
    <row r="25" spans="1:16" x14ac:dyDescent="0.2">
      <c r="A25" s="24" t="s">
        <v>44</v>
      </c>
      <c r="E25" s="25" t="s">
        <v>1027</v>
      </c>
    </row>
    <row r="26" spans="1:16" ht="63.75" x14ac:dyDescent="0.2">
      <c r="A26" t="s">
        <v>46</v>
      </c>
      <c r="E26" s="23" t="s">
        <v>232</v>
      </c>
    </row>
    <row r="27" spans="1:16" x14ac:dyDescent="0.2">
      <c r="A27" s="12" t="s">
        <v>37</v>
      </c>
      <c r="B27" s="17" t="s">
        <v>27</v>
      </c>
      <c r="C27" s="17" t="s">
        <v>245</v>
      </c>
      <c r="D27" s="12" t="s">
        <v>45</v>
      </c>
      <c r="E27" s="18" t="s">
        <v>246</v>
      </c>
      <c r="F27" s="19" t="s">
        <v>180</v>
      </c>
      <c r="G27" s="20">
        <v>12.75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254</v>
      </c>
    </row>
    <row r="29" spans="1:16" x14ac:dyDescent="0.2">
      <c r="A29" s="24" t="s">
        <v>44</v>
      </c>
      <c r="E29" s="25" t="s">
        <v>1028</v>
      </c>
    </row>
    <row r="30" spans="1:16" ht="38.25" x14ac:dyDescent="0.2">
      <c r="A30" t="s">
        <v>46</v>
      </c>
      <c r="E30" s="23" t="s">
        <v>249</v>
      </c>
    </row>
    <row r="31" spans="1:16" x14ac:dyDescent="0.2">
      <c r="A31" s="12" t="s">
        <v>37</v>
      </c>
      <c r="B31" s="17" t="s">
        <v>29</v>
      </c>
      <c r="C31" s="17" t="s">
        <v>252</v>
      </c>
      <c r="D31" s="12" t="s">
        <v>45</v>
      </c>
      <c r="E31" s="18" t="s">
        <v>253</v>
      </c>
      <c r="F31" s="19" t="s">
        <v>180</v>
      </c>
      <c r="G31" s="20">
        <v>210.15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254</v>
      </c>
    </row>
    <row r="33" spans="1:16" ht="51" x14ac:dyDescent="0.2">
      <c r="A33" s="24" t="s">
        <v>44</v>
      </c>
      <c r="E33" s="25" t="s">
        <v>1029</v>
      </c>
    </row>
    <row r="34" spans="1:16" ht="369.75" x14ac:dyDescent="0.2">
      <c r="A34" t="s">
        <v>46</v>
      </c>
      <c r="E34" s="23" t="s">
        <v>256</v>
      </c>
    </row>
    <row r="35" spans="1:16" x14ac:dyDescent="0.2">
      <c r="A35" s="12" t="s">
        <v>37</v>
      </c>
      <c r="B35" s="17" t="s">
        <v>64</v>
      </c>
      <c r="C35" s="17" t="s">
        <v>259</v>
      </c>
      <c r="D35" s="12" t="s">
        <v>45</v>
      </c>
      <c r="E35" s="18" t="s">
        <v>260</v>
      </c>
      <c r="F35" s="19" t="s">
        <v>180</v>
      </c>
      <c r="G35" s="20">
        <v>435.84500000000003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45</v>
      </c>
    </row>
    <row r="37" spans="1:16" ht="89.25" x14ac:dyDescent="0.2">
      <c r="A37" s="24" t="s">
        <v>44</v>
      </c>
      <c r="E37" s="25" t="s">
        <v>1030</v>
      </c>
    </row>
    <row r="38" spans="1:16" ht="306" x14ac:dyDescent="0.2">
      <c r="A38" t="s">
        <v>46</v>
      </c>
      <c r="E38" s="23" t="s">
        <v>262</v>
      </c>
    </row>
    <row r="39" spans="1:16" x14ac:dyDescent="0.2">
      <c r="A39" s="12" t="s">
        <v>37</v>
      </c>
      <c r="B39" s="17" t="s">
        <v>67</v>
      </c>
      <c r="C39" s="17" t="s">
        <v>1031</v>
      </c>
      <c r="D39" s="12" t="s">
        <v>45</v>
      </c>
      <c r="E39" s="18" t="s">
        <v>1032</v>
      </c>
      <c r="F39" s="19" t="s">
        <v>180</v>
      </c>
      <c r="G39" s="20">
        <v>15.9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299</v>
      </c>
    </row>
    <row r="41" spans="1:16" x14ac:dyDescent="0.2">
      <c r="A41" s="24" t="s">
        <v>44</v>
      </c>
      <c r="E41" s="25" t="s">
        <v>1033</v>
      </c>
    </row>
    <row r="42" spans="1:16" ht="267.75" x14ac:dyDescent="0.2">
      <c r="A42" t="s">
        <v>46</v>
      </c>
      <c r="E42" s="23" t="s">
        <v>274</v>
      </c>
    </row>
    <row r="43" spans="1:16" x14ac:dyDescent="0.2">
      <c r="A43" s="12" t="s">
        <v>37</v>
      </c>
      <c r="B43" s="17" t="s">
        <v>32</v>
      </c>
      <c r="C43" s="17" t="s">
        <v>279</v>
      </c>
      <c r="D43" s="12" t="s">
        <v>45</v>
      </c>
      <c r="E43" s="18" t="s">
        <v>280</v>
      </c>
      <c r="F43" s="19" t="s">
        <v>180</v>
      </c>
      <c r="G43" s="20">
        <v>222.9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45</v>
      </c>
    </row>
    <row r="45" spans="1:16" ht="38.25" x14ac:dyDescent="0.2">
      <c r="A45" s="24" t="s">
        <v>44</v>
      </c>
      <c r="E45" s="25" t="s">
        <v>1034</v>
      </c>
    </row>
    <row r="46" spans="1:16" ht="191.25" x14ac:dyDescent="0.2">
      <c r="A46" t="s">
        <v>46</v>
      </c>
      <c r="E46" s="23" t="s">
        <v>282</v>
      </c>
    </row>
    <row r="47" spans="1:16" x14ac:dyDescent="0.2">
      <c r="A47" s="12" t="s">
        <v>37</v>
      </c>
      <c r="B47" s="17" t="s">
        <v>34</v>
      </c>
      <c r="C47" s="17" t="s">
        <v>311</v>
      </c>
      <c r="D47" s="12" t="s">
        <v>45</v>
      </c>
      <c r="E47" s="18" t="s">
        <v>312</v>
      </c>
      <c r="F47" s="19" t="s">
        <v>166</v>
      </c>
      <c r="G47" s="20">
        <v>904.16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45</v>
      </c>
    </row>
    <row r="49" spans="1:16" x14ac:dyDescent="0.2">
      <c r="A49" s="24" t="s">
        <v>44</v>
      </c>
      <c r="E49" s="25" t="s">
        <v>1035</v>
      </c>
    </row>
    <row r="50" spans="1:16" ht="25.5" x14ac:dyDescent="0.2">
      <c r="A50" t="s">
        <v>46</v>
      </c>
      <c r="E50" s="23" t="s">
        <v>314</v>
      </c>
    </row>
    <row r="51" spans="1:16" x14ac:dyDescent="0.2">
      <c r="A51" s="12" t="s">
        <v>37</v>
      </c>
      <c r="B51" s="17" t="s">
        <v>74</v>
      </c>
      <c r="C51" s="17" t="s">
        <v>1036</v>
      </c>
      <c r="D51" s="12" t="s">
        <v>45</v>
      </c>
      <c r="E51" s="18" t="s">
        <v>1037</v>
      </c>
      <c r="F51" s="19" t="s">
        <v>166</v>
      </c>
      <c r="G51" s="20">
        <v>79.5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2" t="s">
        <v>42</v>
      </c>
      <c r="E52" s="23" t="s">
        <v>1038</v>
      </c>
    </row>
    <row r="53" spans="1:16" x14ac:dyDescent="0.2">
      <c r="A53" s="24" t="s">
        <v>44</v>
      </c>
      <c r="E53" s="25" t="s">
        <v>1039</v>
      </c>
    </row>
    <row r="54" spans="1:16" ht="38.25" x14ac:dyDescent="0.2">
      <c r="A54" t="s">
        <v>46</v>
      </c>
      <c r="E54" s="23" t="s">
        <v>899</v>
      </c>
    </row>
    <row r="55" spans="1:16" x14ac:dyDescent="0.2">
      <c r="A55" s="12" t="s">
        <v>37</v>
      </c>
      <c r="B55" s="17" t="s">
        <v>79</v>
      </c>
      <c r="C55" s="17" t="s">
        <v>1040</v>
      </c>
      <c r="D55" s="12" t="s">
        <v>45</v>
      </c>
      <c r="E55" s="18" t="s">
        <v>1041</v>
      </c>
      <c r="F55" s="19" t="s">
        <v>166</v>
      </c>
      <c r="G55" s="20">
        <v>79.5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2" t="s">
        <v>42</v>
      </c>
      <c r="E56" s="23" t="s">
        <v>328</v>
      </c>
    </row>
    <row r="57" spans="1:16" x14ac:dyDescent="0.2">
      <c r="A57" s="24" t="s">
        <v>44</v>
      </c>
      <c r="E57" s="25" t="s">
        <v>1042</v>
      </c>
    </row>
    <row r="58" spans="1:16" ht="25.5" x14ac:dyDescent="0.2">
      <c r="A58" t="s">
        <v>46</v>
      </c>
      <c r="E58" s="23" t="s">
        <v>1043</v>
      </c>
    </row>
    <row r="59" spans="1:16" x14ac:dyDescent="0.2">
      <c r="A59" s="12" t="s">
        <v>37</v>
      </c>
      <c r="B59" s="17" t="s">
        <v>84</v>
      </c>
      <c r="C59" s="17" t="s">
        <v>332</v>
      </c>
      <c r="D59" s="12" t="s">
        <v>45</v>
      </c>
      <c r="E59" s="18" t="s">
        <v>333</v>
      </c>
      <c r="F59" s="19" t="s">
        <v>166</v>
      </c>
      <c r="G59" s="20">
        <v>79.5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2" t="s">
        <v>42</v>
      </c>
      <c r="E60" s="23" t="s">
        <v>45</v>
      </c>
    </row>
    <row r="61" spans="1:16" x14ac:dyDescent="0.2">
      <c r="A61" s="24" t="s">
        <v>44</v>
      </c>
      <c r="E61" s="25" t="s">
        <v>1044</v>
      </c>
    </row>
    <row r="62" spans="1:16" ht="38.25" x14ac:dyDescent="0.2">
      <c r="A62" t="s">
        <v>46</v>
      </c>
      <c r="E62" s="23" t="s">
        <v>334</v>
      </c>
    </row>
    <row r="63" spans="1:16" x14ac:dyDescent="0.2">
      <c r="A63" s="12" t="s">
        <v>37</v>
      </c>
      <c r="B63" s="17" t="s">
        <v>86</v>
      </c>
      <c r="C63" s="17" t="s">
        <v>760</v>
      </c>
      <c r="D63" s="12" t="s">
        <v>45</v>
      </c>
      <c r="E63" s="18" t="s">
        <v>761</v>
      </c>
      <c r="F63" s="19" t="s">
        <v>166</v>
      </c>
      <c r="G63" s="20">
        <v>79.5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338</v>
      </c>
    </row>
    <row r="65" spans="1:18" x14ac:dyDescent="0.2">
      <c r="A65" s="24" t="s">
        <v>44</v>
      </c>
      <c r="E65" s="25" t="s">
        <v>1045</v>
      </c>
    </row>
    <row r="66" spans="1:18" ht="25.5" x14ac:dyDescent="0.2">
      <c r="A66" t="s">
        <v>46</v>
      </c>
      <c r="E66" s="23" t="s">
        <v>339</v>
      </c>
    </row>
    <row r="67" spans="1:18" ht="12.75" customHeight="1" x14ac:dyDescent="0.2">
      <c r="A67" s="2" t="s">
        <v>35</v>
      </c>
      <c r="B67" s="2"/>
      <c r="C67" s="27" t="s">
        <v>17</v>
      </c>
      <c r="D67" s="2"/>
      <c r="E67" s="15" t="s">
        <v>346</v>
      </c>
      <c r="F67" s="2"/>
      <c r="G67" s="2"/>
      <c r="H67" s="2"/>
      <c r="I67" s="28">
        <f>0+Q67</f>
        <v>0</v>
      </c>
      <c r="O67">
        <f>0+R67</f>
        <v>0</v>
      </c>
      <c r="Q67">
        <f>0+I68</f>
        <v>0</v>
      </c>
      <c r="R67">
        <f>0+O68</f>
        <v>0</v>
      </c>
    </row>
    <row r="68" spans="1:18" x14ac:dyDescent="0.2">
      <c r="A68" s="12" t="s">
        <v>37</v>
      </c>
      <c r="B68" s="17" t="s">
        <v>93</v>
      </c>
      <c r="C68" s="17" t="s">
        <v>348</v>
      </c>
      <c r="D68" s="12" t="s">
        <v>45</v>
      </c>
      <c r="E68" s="18" t="s">
        <v>349</v>
      </c>
      <c r="F68" s="19" t="s">
        <v>197</v>
      </c>
      <c r="G68" s="20">
        <v>196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8" x14ac:dyDescent="0.2">
      <c r="A69" s="22" t="s">
        <v>42</v>
      </c>
      <c r="E69" s="23" t="s">
        <v>254</v>
      </c>
    </row>
    <row r="70" spans="1:18" x14ac:dyDescent="0.2">
      <c r="A70" s="24" t="s">
        <v>44</v>
      </c>
      <c r="E70" s="25" t="s">
        <v>45</v>
      </c>
    </row>
    <row r="71" spans="1:18" ht="165.75" x14ac:dyDescent="0.2">
      <c r="A71" t="s">
        <v>46</v>
      </c>
      <c r="E71" s="23" t="s">
        <v>351</v>
      </c>
    </row>
    <row r="72" spans="1:18" ht="12.75" customHeight="1" x14ac:dyDescent="0.2">
      <c r="A72" s="2" t="s">
        <v>35</v>
      </c>
      <c r="B72" s="2"/>
      <c r="C72" s="27" t="s">
        <v>27</v>
      </c>
      <c r="D72" s="2"/>
      <c r="E72" s="15" t="s">
        <v>438</v>
      </c>
      <c r="F72" s="2"/>
      <c r="G72" s="2"/>
      <c r="H72" s="2"/>
      <c r="I72" s="28">
        <f>0+Q72</f>
        <v>0</v>
      </c>
      <c r="O72">
        <f>0+R72</f>
        <v>0</v>
      </c>
      <c r="Q72">
        <f>0+I73+I77+I81+I85+I89+I93</f>
        <v>0</v>
      </c>
      <c r="R72">
        <f>0+O73+O77+O81+O85+O89+O93</f>
        <v>0</v>
      </c>
    </row>
    <row r="73" spans="1:18" x14ac:dyDescent="0.2">
      <c r="A73" s="12" t="s">
        <v>37</v>
      </c>
      <c r="B73" s="17" t="s">
        <v>99</v>
      </c>
      <c r="C73" s="17" t="s">
        <v>446</v>
      </c>
      <c r="D73" s="12" t="s">
        <v>53</v>
      </c>
      <c r="E73" s="18" t="s">
        <v>447</v>
      </c>
      <c r="F73" s="19" t="s">
        <v>166</v>
      </c>
      <c r="G73" s="20">
        <v>852.49400000000003</v>
      </c>
      <c r="H73" s="21">
        <v>0</v>
      </c>
      <c r="I73" s="21">
        <f>ROUND(ROUND(H73,2)*ROUND(G73,3),2)</f>
        <v>0</v>
      </c>
      <c r="O73">
        <f>(I73*21)/100</f>
        <v>0</v>
      </c>
      <c r="P73" t="s">
        <v>17</v>
      </c>
    </row>
    <row r="74" spans="1:18" x14ac:dyDescent="0.2">
      <c r="A74" s="22" t="s">
        <v>42</v>
      </c>
      <c r="E74" s="23" t="s">
        <v>1046</v>
      </c>
    </row>
    <row r="75" spans="1:18" ht="89.25" x14ac:dyDescent="0.2">
      <c r="A75" s="24" t="s">
        <v>44</v>
      </c>
      <c r="E75" s="25" t="s">
        <v>1047</v>
      </c>
    </row>
    <row r="76" spans="1:18" ht="51" x14ac:dyDescent="0.2">
      <c r="A76" t="s">
        <v>46</v>
      </c>
      <c r="E76" s="23" t="s">
        <v>444</v>
      </c>
    </row>
    <row r="77" spans="1:18" x14ac:dyDescent="0.2">
      <c r="A77" s="12" t="s">
        <v>37</v>
      </c>
      <c r="B77" s="17" t="s">
        <v>103</v>
      </c>
      <c r="C77" s="17" t="s">
        <v>446</v>
      </c>
      <c r="D77" s="12" t="s">
        <v>57</v>
      </c>
      <c r="E77" s="18" t="s">
        <v>447</v>
      </c>
      <c r="F77" s="19" t="s">
        <v>166</v>
      </c>
      <c r="G77" s="20">
        <v>815.76599999999996</v>
      </c>
      <c r="H77" s="21">
        <v>0</v>
      </c>
      <c r="I77" s="21">
        <f>ROUND(ROUND(H77,2)*ROUND(G77,3),2)</f>
        <v>0</v>
      </c>
      <c r="O77">
        <f>(I77*21)/100</f>
        <v>0</v>
      </c>
      <c r="P77" t="s">
        <v>17</v>
      </c>
    </row>
    <row r="78" spans="1:18" x14ac:dyDescent="0.2">
      <c r="A78" s="22" t="s">
        <v>42</v>
      </c>
      <c r="E78" s="23" t="s">
        <v>1048</v>
      </c>
    </row>
    <row r="79" spans="1:18" ht="89.25" x14ac:dyDescent="0.2">
      <c r="A79" s="24" t="s">
        <v>44</v>
      </c>
      <c r="E79" s="25" t="s">
        <v>1049</v>
      </c>
    </row>
    <row r="80" spans="1:18" ht="51" x14ac:dyDescent="0.2">
      <c r="A80" t="s">
        <v>46</v>
      </c>
      <c r="E80" s="23" t="s">
        <v>444</v>
      </c>
    </row>
    <row r="81" spans="1:16" x14ac:dyDescent="0.2">
      <c r="A81" s="12" t="s">
        <v>37</v>
      </c>
      <c r="B81" s="17" t="s">
        <v>107</v>
      </c>
      <c r="C81" s="17" t="s">
        <v>462</v>
      </c>
      <c r="D81" s="12" t="s">
        <v>45</v>
      </c>
      <c r="E81" s="18" t="s">
        <v>463</v>
      </c>
      <c r="F81" s="19" t="s">
        <v>166</v>
      </c>
      <c r="G81" s="20">
        <v>852.49400000000003</v>
      </c>
      <c r="H81" s="21">
        <v>0</v>
      </c>
      <c r="I81" s="21">
        <f>ROUND(ROUND(H81,2)*ROUND(G81,3),2)</f>
        <v>0</v>
      </c>
      <c r="O81">
        <f>(I81*21)/100</f>
        <v>0</v>
      </c>
      <c r="P81" t="s">
        <v>17</v>
      </c>
    </row>
    <row r="82" spans="1:16" x14ac:dyDescent="0.2">
      <c r="A82" s="22" t="s">
        <v>42</v>
      </c>
      <c r="E82" s="23" t="s">
        <v>716</v>
      </c>
    </row>
    <row r="83" spans="1:16" x14ac:dyDescent="0.2">
      <c r="A83" s="24" t="s">
        <v>44</v>
      </c>
      <c r="E83" s="25" t="s">
        <v>1050</v>
      </c>
    </row>
    <row r="84" spans="1:16" ht="51" x14ac:dyDescent="0.2">
      <c r="A84" t="s">
        <v>46</v>
      </c>
      <c r="E84" s="23" t="s">
        <v>465</v>
      </c>
    </row>
    <row r="85" spans="1:16" x14ac:dyDescent="0.2">
      <c r="A85" s="12" t="s">
        <v>37</v>
      </c>
      <c r="B85" s="17" t="s">
        <v>111</v>
      </c>
      <c r="C85" s="17" t="s">
        <v>467</v>
      </c>
      <c r="D85" s="12" t="s">
        <v>45</v>
      </c>
      <c r="E85" s="18" t="s">
        <v>468</v>
      </c>
      <c r="F85" s="19" t="s">
        <v>166</v>
      </c>
      <c r="G85" s="20">
        <v>806.70899999999995</v>
      </c>
      <c r="H85" s="21">
        <v>0</v>
      </c>
      <c r="I85" s="21">
        <f>ROUND(ROUND(H85,2)*ROUND(G85,3),2)</f>
        <v>0</v>
      </c>
      <c r="O85">
        <f>(I85*21)/100</f>
        <v>0</v>
      </c>
      <c r="P85" t="s">
        <v>17</v>
      </c>
    </row>
    <row r="86" spans="1:16" x14ac:dyDescent="0.2">
      <c r="A86" s="22" t="s">
        <v>42</v>
      </c>
      <c r="E86" s="23" t="s">
        <v>718</v>
      </c>
    </row>
    <row r="87" spans="1:16" x14ac:dyDescent="0.2">
      <c r="A87" s="24" t="s">
        <v>44</v>
      </c>
      <c r="E87" s="25" t="s">
        <v>1051</v>
      </c>
    </row>
    <row r="88" spans="1:16" ht="51" x14ac:dyDescent="0.2">
      <c r="A88" t="s">
        <v>46</v>
      </c>
      <c r="E88" s="23" t="s">
        <v>465</v>
      </c>
    </row>
    <row r="89" spans="1:16" x14ac:dyDescent="0.2">
      <c r="A89" s="12" t="s">
        <v>37</v>
      </c>
      <c r="B89" s="17" t="s">
        <v>115</v>
      </c>
      <c r="C89" s="17" t="s">
        <v>1052</v>
      </c>
      <c r="D89" s="12" t="s">
        <v>45</v>
      </c>
      <c r="E89" s="18" t="s">
        <v>1053</v>
      </c>
      <c r="F89" s="19" t="s">
        <v>166</v>
      </c>
      <c r="G89" s="20">
        <v>827.78</v>
      </c>
      <c r="H89" s="21">
        <v>0</v>
      </c>
      <c r="I89" s="21">
        <f>ROUND(ROUND(H89,2)*ROUND(G89,3),2)</f>
        <v>0</v>
      </c>
      <c r="O89">
        <f>(I89*21)/100</f>
        <v>0</v>
      </c>
      <c r="P89" t="s">
        <v>17</v>
      </c>
    </row>
    <row r="90" spans="1:16" x14ac:dyDescent="0.2">
      <c r="A90" s="22" t="s">
        <v>42</v>
      </c>
      <c r="E90" s="23" t="s">
        <v>1054</v>
      </c>
    </row>
    <row r="91" spans="1:16" ht="89.25" x14ac:dyDescent="0.2">
      <c r="A91" s="24" t="s">
        <v>44</v>
      </c>
      <c r="E91" s="25" t="s">
        <v>1055</v>
      </c>
    </row>
    <row r="92" spans="1:16" ht="140.25" x14ac:dyDescent="0.2">
      <c r="A92" t="s">
        <v>46</v>
      </c>
      <c r="E92" s="23" t="s">
        <v>481</v>
      </c>
    </row>
    <row r="93" spans="1:16" x14ac:dyDescent="0.2">
      <c r="A93" s="12" t="s">
        <v>37</v>
      </c>
      <c r="B93" s="17" t="s">
        <v>121</v>
      </c>
      <c r="C93" s="17" t="s">
        <v>488</v>
      </c>
      <c r="D93" s="12" t="s">
        <v>45</v>
      </c>
      <c r="E93" s="18" t="s">
        <v>489</v>
      </c>
      <c r="F93" s="19" t="s">
        <v>166</v>
      </c>
      <c r="G93" s="20">
        <v>806.70899999999995</v>
      </c>
      <c r="H93" s="21">
        <v>0</v>
      </c>
      <c r="I93" s="21">
        <f>ROUND(ROUND(H93,2)*ROUND(G93,3),2)</f>
        <v>0</v>
      </c>
      <c r="O93">
        <f>(I93*21)/100</f>
        <v>0</v>
      </c>
      <c r="P93" t="s">
        <v>17</v>
      </c>
    </row>
    <row r="94" spans="1:16" x14ac:dyDescent="0.2">
      <c r="A94" s="22" t="s">
        <v>42</v>
      </c>
      <c r="E94" s="23" t="s">
        <v>928</v>
      </c>
    </row>
    <row r="95" spans="1:16" ht="89.25" x14ac:dyDescent="0.2">
      <c r="A95" s="24" t="s">
        <v>44</v>
      </c>
      <c r="E95" s="25" t="s">
        <v>1056</v>
      </c>
    </row>
    <row r="96" spans="1:16" ht="140.25" x14ac:dyDescent="0.2">
      <c r="A96" t="s">
        <v>46</v>
      </c>
      <c r="E96" s="23" t="s">
        <v>481</v>
      </c>
    </row>
    <row r="97" spans="1:18" ht="12.75" customHeight="1" x14ac:dyDescent="0.2">
      <c r="A97" s="2" t="s">
        <v>35</v>
      </c>
      <c r="B97" s="2"/>
      <c r="C97" s="27" t="s">
        <v>32</v>
      </c>
      <c r="D97" s="2"/>
      <c r="E97" s="15" t="s">
        <v>177</v>
      </c>
      <c r="F97" s="2"/>
      <c r="G97" s="2"/>
      <c r="H97" s="2"/>
      <c r="I97" s="28">
        <f>0+Q97</f>
        <v>0</v>
      </c>
      <c r="O97">
        <f>0+R97</f>
        <v>0</v>
      </c>
      <c r="Q97">
        <f>0+I98+I102+I106+I110</f>
        <v>0</v>
      </c>
      <c r="R97">
        <f>0+O98+O102+O106+O110</f>
        <v>0</v>
      </c>
    </row>
    <row r="98" spans="1:18" ht="25.5" x14ac:dyDescent="0.2">
      <c r="A98" s="12" t="s">
        <v>37</v>
      </c>
      <c r="B98" s="17" t="s">
        <v>126</v>
      </c>
      <c r="C98" s="17" t="s">
        <v>573</v>
      </c>
      <c r="D98" s="12" t="s">
        <v>45</v>
      </c>
      <c r="E98" s="18" t="s">
        <v>574</v>
      </c>
      <c r="F98" s="19" t="s">
        <v>89</v>
      </c>
      <c r="G98" s="20">
        <v>3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8" x14ac:dyDescent="0.2">
      <c r="A99" s="22" t="s">
        <v>42</v>
      </c>
      <c r="E99" s="23" t="s">
        <v>45</v>
      </c>
    </row>
    <row r="100" spans="1:18" ht="51" x14ac:dyDescent="0.2">
      <c r="A100" s="24" t="s">
        <v>44</v>
      </c>
      <c r="E100" s="25" t="s">
        <v>1057</v>
      </c>
    </row>
    <row r="101" spans="1:18" ht="25.5" x14ac:dyDescent="0.2">
      <c r="A101" t="s">
        <v>46</v>
      </c>
      <c r="E101" s="23" t="s">
        <v>576</v>
      </c>
    </row>
    <row r="102" spans="1:18" ht="25.5" x14ac:dyDescent="0.2">
      <c r="A102" s="12" t="s">
        <v>37</v>
      </c>
      <c r="B102" s="17" t="s">
        <v>131</v>
      </c>
      <c r="C102" s="17" t="s">
        <v>586</v>
      </c>
      <c r="D102" s="12" t="s">
        <v>45</v>
      </c>
      <c r="E102" s="18" t="s">
        <v>587</v>
      </c>
      <c r="F102" s="19" t="s">
        <v>89</v>
      </c>
      <c r="G102" s="20">
        <v>2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8" x14ac:dyDescent="0.2">
      <c r="A103" s="22" t="s">
        <v>42</v>
      </c>
      <c r="E103" s="23" t="s">
        <v>45</v>
      </c>
    </row>
    <row r="104" spans="1:18" x14ac:dyDescent="0.2">
      <c r="A104" s="24" t="s">
        <v>44</v>
      </c>
      <c r="E104" s="25" t="s">
        <v>45</v>
      </c>
    </row>
    <row r="105" spans="1:18" ht="38.25" x14ac:dyDescent="0.2">
      <c r="A105" t="s">
        <v>46</v>
      </c>
      <c r="E105" s="23" t="s">
        <v>588</v>
      </c>
    </row>
    <row r="106" spans="1:18" x14ac:dyDescent="0.2">
      <c r="A106" s="12" t="s">
        <v>37</v>
      </c>
      <c r="B106" s="17" t="s">
        <v>136</v>
      </c>
      <c r="C106" s="17" t="s">
        <v>626</v>
      </c>
      <c r="D106" s="12" t="s">
        <v>45</v>
      </c>
      <c r="E106" s="18" t="s">
        <v>627</v>
      </c>
      <c r="F106" s="19" t="s">
        <v>197</v>
      </c>
      <c r="G106" s="20">
        <v>265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8" x14ac:dyDescent="0.2">
      <c r="A107" s="22" t="s">
        <v>42</v>
      </c>
      <c r="E107" s="23" t="s">
        <v>1058</v>
      </c>
    </row>
    <row r="108" spans="1:18" x14ac:dyDescent="0.2">
      <c r="A108" s="24" t="s">
        <v>44</v>
      </c>
      <c r="E108" s="25" t="s">
        <v>1059</v>
      </c>
    </row>
    <row r="109" spans="1:18" ht="51" x14ac:dyDescent="0.2">
      <c r="A109" t="s">
        <v>46</v>
      </c>
      <c r="E109" s="23" t="s">
        <v>630</v>
      </c>
    </row>
    <row r="110" spans="1:18" ht="25.5" x14ac:dyDescent="0.2">
      <c r="A110" s="12" t="s">
        <v>37</v>
      </c>
      <c r="B110" s="17" t="s">
        <v>141</v>
      </c>
      <c r="C110" s="17" t="s">
        <v>668</v>
      </c>
      <c r="D110" s="12" t="s">
        <v>45</v>
      </c>
      <c r="E110" s="18" t="s">
        <v>669</v>
      </c>
      <c r="F110" s="19" t="s">
        <v>197</v>
      </c>
      <c r="G110" s="20">
        <v>198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8" x14ac:dyDescent="0.2">
      <c r="A111" s="22" t="s">
        <v>42</v>
      </c>
      <c r="E111" s="23" t="s">
        <v>858</v>
      </c>
    </row>
    <row r="112" spans="1:18" x14ac:dyDescent="0.2">
      <c r="A112" s="24" t="s">
        <v>44</v>
      </c>
      <c r="E112" s="25" t="s">
        <v>1060</v>
      </c>
    </row>
    <row r="113" spans="1:5" ht="89.25" x14ac:dyDescent="0.2">
      <c r="A113" t="s">
        <v>46</v>
      </c>
      <c r="E113" s="23" t="s">
        <v>672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0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0+O9+O66+O71+O96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0+I9+I66+I71+I96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1061</v>
      </c>
      <c r="D4" s="29"/>
      <c r="E4" s="9" t="s">
        <v>1062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1062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</f>
        <v>0</v>
      </c>
      <c r="R9">
        <f>0+O10+O14+O18+O22+O26+O30+O34+O38+O42+O46+O50+O54+O58+O62</f>
        <v>0</v>
      </c>
    </row>
    <row r="10" spans="1:18" ht="25.5" x14ac:dyDescent="0.2">
      <c r="A10" s="12" t="s">
        <v>37</v>
      </c>
      <c r="B10" s="17" t="s">
        <v>18</v>
      </c>
      <c r="C10" s="17" t="s">
        <v>228</v>
      </c>
      <c r="D10" s="12" t="s">
        <v>45</v>
      </c>
      <c r="E10" s="18" t="s">
        <v>229</v>
      </c>
      <c r="F10" s="19" t="s">
        <v>180</v>
      </c>
      <c r="G10" s="20">
        <v>176.38399999999999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691</v>
      </c>
    </row>
    <row r="12" spans="1:18" ht="51" x14ac:dyDescent="0.2">
      <c r="A12" s="24" t="s">
        <v>44</v>
      </c>
      <c r="E12" s="25" t="s">
        <v>1063</v>
      </c>
    </row>
    <row r="13" spans="1:18" ht="63.75" x14ac:dyDescent="0.2">
      <c r="A13" t="s">
        <v>46</v>
      </c>
      <c r="E13" s="23" t="s">
        <v>232</v>
      </c>
    </row>
    <row r="14" spans="1:18" ht="25.5" x14ac:dyDescent="0.2">
      <c r="A14" s="12" t="s">
        <v>37</v>
      </c>
      <c r="B14" s="17" t="s">
        <v>17</v>
      </c>
      <c r="C14" s="17" t="s">
        <v>878</v>
      </c>
      <c r="D14" s="12" t="s">
        <v>45</v>
      </c>
      <c r="E14" s="18" t="s">
        <v>879</v>
      </c>
      <c r="F14" s="19" t="s">
        <v>180</v>
      </c>
      <c r="G14" s="20">
        <v>3.6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1064</v>
      </c>
    </row>
    <row r="16" spans="1:18" x14ac:dyDescent="0.2">
      <c r="A16" s="24" t="s">
        <v>44</v>
      </c>
      <c r="E16" s="25" t="s">
        <v>1065</v>
      </c>
    </row>
    <row r="17" spans="1:16" ht="63.75" x14ac:dyDescent="0.2">
      <c r="A17" t="s">
        <v>46</v>
      </c>
      <c r="E17" s="23" t="s">
        <v>232</v>
      </c>
    </row>
    <row r="18" spans="1:16" x14ac:dyDescent="0.2">
      <c r="A18" s="12" t="s">
        <v>37</v>
      </c>
      <c r="B18" s="17" t="s">
        <v>16</v>
      </c>
      <c r="C18" s="17" t="s">
        <v>241</v>
      </c>
      <c r="D18" s="12" t="s">
        <v>45</v>
      </c>
      <c r="E18" s="18" t="s">
        <v>242</v>
      </c>
      <c r="F18" s="19" t="s">
        <v>180</v>
      </c>
      <c r="G18" s="20">
        <v>62.64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243</v>
      </c>
    </row>
    <row r="20" spans="1:16" ht="51" x14ac:dyDescent="0.2">
      <c r="A20" s="24" t="s">
        <v>44</v>
      </c>
      <c r="E20" s="25" t="s">
        <v>1066</v>
      </c>
    </row>
    <row r="21" spans="1:16" ht="63.75" x14ac:dyDescent="0.2">
      <c r="A21" t="s">
        <v>46</v>
      </c>
      <c r="E21" s="23" t="s">
        <v>232</v>
      </c>
    </row>
    <row r="22" spans="1:16" x14ac:dyDescent="0.2">
      <c r="A22" s="12" t="s">
        <v>37</v>
      </c>
      <c r="B22" s="17" t="s">
        <v>25</v>
      </c>
      <c r="C22" s="17" t="s">
        <v>245</v>
      </c>
      <c r="D22" s="12" t="s">
        <v>53</v>
      </c>
      <c r="E22" s="18" t="s">
        <v>246</v>
      </c>
      <c r="F22" s="19" t="s">
        <v>180</v>
      </c>
      <c r="G22" s="20">
        <v>185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1067</v>
      </c>
    </row>
    <row r="24" spans="1:16" ht="51" x14ac:dyDescent="0.2">
      <c r="A24" s="24" t="s">
        <v>44</v>
      </c>
      <c r="E24" s="25" t="s">
        <v>1068</v>
      </c>
    </row>
    <row r="25" spans="1:16" ht="38.25" x14ac:dyDescent="0.2">
      <c r="A25" t="s">
        <v>46</v>
      </c>
      <c r="E25" s="23" t="s">
        <v>249</v>
      </c>
    </row>
    <row r="26" spans="1:16" x14ac:dyDescent="0.2">
      <c r="A26" s="12" t="s">
        <v>37</v>
      </c>
      <c r="B26" s="17" t="s">
        <v>27</v>
      </c>
      <c r="C26" s="17" t="s">
        <v>245</v>
      </c>
      <c r="D26" s="12" t="s">
        <v>57</v>
      </c>
      <c r="E26" s="18" t="s">
        <v>246</v>
      </c>
      <c r="F26" s="19" t="s">
        <v>180</v>
      </c>
      <c r="G26" s="20">
        <v>112.5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1069</v>
      </c>
    </row>
    <row r="28" spans="1:16" x14ac:dyDescent="0.2">
      <c r="A28" s="24" t="s">
        <v>44</v>
      </c>
      <c r="E28" s="25" t="s">
        <v>1070</v>
      </c>
    </row>
    <row r="29" spans="1:16" ht="38.25" x14ac:dyDescent="0.2">
      <c r="A29" t="s">
        <v>46</v>
      </c>
      <c r="E29" s="23" t="s">
        <v>249</v>
      </c>
    </row>
    <row r="30" spans="1:16" x14ac:dyDescent="0.2">
      <c r="A30" s="12" t="s">
        <v>37</v>
      </c>
      <c r="B30" s="17" t="s">
        <v>29</v>
      </c>
      <c r="C30" s="17" t="s">
        <v>259</v>
      </c>
      <c r="D30" s="12" t="s">
        <v>45</v>
      </c>
      <c r="E30" s="18" t="s">
        <v>260</v>
      </c>
      <c r="F30" s="19" t="s">
        <v>180</v>
      </c>
      <c r="G30" s="20">
        <v>716.12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76.5" x14ac:dyDescent="0.2">
      <c r="A32" s="24" t="s">
        <v>44</v>
      </c>
      <c r="E32" s="25" t="s">
        <v>1071</v>
      </c>
    </row>
    <row r="33" spans="1:16" ht="306" x14ac:dyDescent="0.2">
      <c r="A33" t="s">
        <v>46</v>
      </c>
      <c r="E33" s="23" t="s">
        <v>262</v>
      </c>
    </row>
    <row r="34" spans="1:16" x14ac:dyDescent="0.2">
      <c r="A34" s="12" t="s">
        <v>37</v>
      </c>
      <c r="B34" s="17" t="s">
        <v>64</v>
      </c>
      <c r="C34" s="17" t="s">
        <v>270</v>
      </c>
      <c r="D34" s="12" t="s">
        <v>45</v>
      </c>
      <c r="E34" s="18" t="s">
        <v>271</v>
      </c>
      <c r="F34" s="19" t="s">
        <v>180</v>
      </c>
      <c r="G34" s="20">
        <v>59.74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ht="38.25" x14ac:dyDescent="0.2">
      <c r="A36" s="24" t="s">
        <v>44</v>
      </c>
      <c r="E36" s="25" t="s">
        <v>1072</v>
      </c>
    </row>
    <row r="37" spans="1:16" ht="267.75" x14ac:dyDescent="0.2">
      <c r="A37" t="s">
        <v>46</v>
      </c>
      <c r="E37" s="23" t="s">
        <v>274</v>
      </c>
    </row>
    <row r="38" spans="1:16" x14ac:dyDescent="0.2">
      <c r="A38" s="12" t="s">
        <v>37</v>
      </c>
      <c r="B38" s="17" t="s">
        <v>67</v>
      </c>
      <c r="C38" s="17" t="s">
        <v>279</v>
      </c>
      <c r="D38" s="12" t="s">
        <v>45</v>
      </c>
      <c r="E38" s="18" t="s">
        <v>280</v>
      </c>
      <c r="F38" s="19" t="s">
        <v>180</v>
      </c>
      <c r="G38" s="20">
        <v>397.5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ht="38.25" x14ac:dyDescent="0.2">
      <c r="A40" s="24" t="s">
        <v>44</v>
      </c>
      <c r="E40" s="25" t="s">
        <v>1073</v>
      </c>
    </row>
    <row r="41" spans="1:16" ht="191.25" x14ac:dyDescent="0.2">
      <c r="A41" t="s">
        <v>46</v>
      </c>
      <c r="E41" s="23" t="s">
        <v>282</v>
      </c>
    </row>
    <row r="42" spans="1:16" x14ac:dyDescent="0.2">
      <c r="A42" s="12" t="s">
        <v>37</v>
      </c>
      <c r="B42" s="17" t="s">
        <v>32</v>
      </c>
      <c r="C42" s="17" t="s">
        <v>292</v>
      </c>
      <c r="D42" s="12" t="s">
        <v>39</v>
      </c>
      <c r="E42" s="18" t="s">
        <v>293</v>
      </c>
      <c r="F42" s="19" t="s">
        <v>180</v>
      </c>
      <c r="G42" s="20">
        <v>82.5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984</v>
      </c>
    </row>
    <row r="44" spans="1:16" ht="38.25" x14ac:dyDescent="0.2">
      <c r="A44" s="24" t="s">
        <v>44</v>
      </c>
      <c r="E44" s="25" t="s">
        <v>1074</v>
      </c>
    </row>
    <row r="45" spans="1:16" ht="242.25" x14ac:dyDescent="0.2">
      <c r="A45" t="s">
        <v>46</v>
      </c>
      <c r="E45" s="23" t="s">
        <v>296</v>
      </c>
    </row>
    <row r="46" spans="1:16" x14ac:dyDescent="0.2">
      <c r="A46" s="12" t="s">
        <v>37</v>
      </c>
      <c r="B46" s="17" t="s">
        <v>34</v>
      </c>
      <c r="C46" s="17" t="s">
        <v>311</v>
      </c>
      <c r="D46" s="12" t="s">
        <v>45</v>
      </c>
      <c r="E46" s="18" t="s">
        <v>312</v>
      </c>
      <c r="F46" s="19" t="s">
        <v>166</v>
      </c>
      <c r="G46" s="20">
        <v>1851.2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ht="51" x14ac:dyDescent="0.2">
      <c r="A48" s="24" t="s">
        <v>44</v>
      </c>
      <c r="E48" s="25" t="s">
        <v>1075</v>
      </c>
    </row>
    <row r="49" spans="1:16" ht="25.5" x14ac:dyDescent="0.2">
      <c r="A49" t="s">
        <v>46</v>
      </c>
      <c r="E49" s="23" t="s">
        <v>314</v>
      </c>
    </row>
    <row r="50" spans="1:16" x14ac:dyDescent="0.2">
      <c r="A50" s="12" t="s">
        <v>37</v>
      </c>
      <c r="B50" s="17" t="s">
        <v>74</v>
      </c>
      <c r="C50" s="17" t="s">
        <v>1076</v>
      </c>
      <c r="D50" s="12" t="s">
        <v>45</v>
      </c>
      <c r="E50" s="18" t="s">
        <v>1077</v>
      </c>
      <c r="F50" s="19" t="s">
        <v>166</v>
      </c>
      <c r="G50" s="20">
        <v>450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756</v>
      </c>
    </row>
    <row r="52" spans="1:16" ht="38.25" x14ac:dyDescent="0.2">
      <c r="A52" s="24" t="s">
        <v>44</v>
      </c>
      <c r="E52" s="25" t="s">
        <v>1078</v>
      </c>
    </row>
    <row r="53" spans="1:16" ht="38.25" x14ac:dyDescent="0.2">
      <c r="A53" t="s">
        <v>46</v>
      </c>
      <c r="E53" s="23" t="s">
        <v>899</v>
      </c>
    </row>
    <row r="54" spans="1:16" x14ac:dyDescent="0.2">
      <c r="A54" s="12" t="s">
        <v>37</v>
      </c>
      <c r="B54" s="17" t="s">
        <v>79</v>
      </c>
      <c r="C54" s="17" t="s">
        <v>1040</v>
      </c>
      <c r="D54" s="12" t="s">
        <v>45</v>
      </c>
      <c r="E54" s="18" t="s">
        <v>1041</v>
      </c>
      <c r="F54" s="19" t="s">
        <v>166</v>
      </c>
      <c r="G54" s="20">
        <v>50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328</v>
      </c>
    </row>
    <row r="56" spans="1:16" x14ac:dyDescent="0.2">
      <c r="A56" s="24" t="s">
        <v>44</v>
      </c>
      <c r="E56" s="25" t="s">
        <v>1079</v>
      </c>
    </row>
    <row r="57" spans="1:16" ht="25.5" x14ac:dyDescent="0.2">
      <c r="A57" t="s">
        <v>46</v>
      </c>
      <c r="E57" s="23" t="s">
        <v>1043</v>
      </c>
    </row>
    <row r="58" spans="1:16" x14ac:dyDescent="0.2">
      <c r="A58" s="12" t="s">
        <v>37</v>
      </c>
      <c r="B58" s="17" t="s">
        <v>84</v>
      </c>
      <c r="C58" s="17" t="s">
        <v>332</v>
      </c>
      <c r="D58" s="12" t="s">
        <v>45</v>
      </c>
      <c r="E58" s="18" t="s">
        <v>333</v>
      </c>
      <c r="F58" s="19" t="s">
        <v>166</v>
      </c>
      <c r="G58" s="20">
        <v>50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1080</v>
      </c>
    </row>
    <row r="61" spans="1:16" ht="38.25" x14ac:dyDescent="0.2">
      <c r="A61" t="s">
        <v>46</v>
      </c>
      <c r="E61" s="23" t="s">
        <v>334</v>
      </c>
    </row>
    <row r="62" spans="1:16" x14ac:dyDescent="0.2">
      <c r="A62" s="12" t="s">
        <v>37</v>
      </c>
      <c r="B62" s="17" t="s">
        <v>86</v>
      </c>
      <c r="C62" s="17" t="s">
        <v>760</v>
      </c>
      <c r="D62" s="12" t="s">
        <v>45</v>
      </c>
      <c r="E62" s="18" t="s">
        <v>761</v>
      </c>
      <c r="F62" s="19" t="s">
        <v>166</v>
      </c>
      <c r="G62" s="20">
        <v>50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338</v>
      </c>
    </row>
    <row r="64" spans="1:16" x14ac:dyDescent="0.2">
      <c r="A64" s="24" t="s">
        <v>44</v>
      </c>
      <c r="E64" s="25" t="s">
        <v>1081</v>
      </c>
    </row>
    <row r="65" spans="1:18" ht="25.5" x14ac:dyDescent="0.2">
      <c r="A65" t="s">
        <v>46</v>
      </c>
      <c r="E65" s="23" t="s">
        <v>339</v>
      </c>
    </row>
    <row r="66" spans="1:18" ht="12.75" customHeight="1" x14ac:dyDescent="0.2">
      <c r="A66" s="2" t="s">
        <v>35</v>
      </c>
      <c r="B66" s="2"/>
      <c r="C66" s="27" t="s">
        <v>17</v>
      </c>
      <c r="D66" s="2"/>
      <c r="E66" s="15" t="s">
        <v>346</v>
      </c>
      <c r="F66" s="2"/>
      <c r="G66" s="2"/>
      <c r="H66" s="2"/>
      <c r="I66" s="28">
        <f>0+Q66</f>
        <v>0</v>
      </c>
      <c r="O66">
        <f>0+R66</f>
        <v>0</v>
      </c>
      <c r="Q66">
        <f>0+I67</f>
        <v>0</v>
      </c>
      <c r="R66">
        <f>0+O67</f>
        <v>0</v>
      </c>
    </row>
    <row r="67" spans="1:18" x14ac:dyDescent="0.2">
      <c r="A67" s="12" t="s">
        <v>37</v>
      </c>
      <c r="B67" s="17" t="s">
        <v>93</v>
      </c>
      <c r="C67" s="17" t="s">
        <v>365</v>
      </c>
      <c r="D67" s="12" t="s">
        <v>45</v>
      </c>
      <c r="E67" s="18" t="s">
        <v>366</v>
      </c>
      <c r="F67" s="19" t="s">
        <v>166</v>
      </c>
      <c r="G67" s="20">
        <v>1283.2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1082</v>
      </c>
    </row>
    <row r="69" spans="1:18" ht="38.25" x14ac:dyDescent="0.2">
      <c r="A69" s="24" t="s">
        <v>44</v>
      </c>
      <c r="E69" s="25" t="s">
        <v>1083</v>
      </c>
    </row>
    <row r="70" spans="1:18" ht="38.25" x14ac:dyDescent="0.2">
      <c r="A70" t="s">
        <v>46</v>
      </c>
      <c r="E70" s="23" t="s">
        <v>369</v>
      </c>
    </row>
    <row r="71" spans="1:18" ht="12.75" customHeight="1" x14ac:dyDescent="0.2">
      <c r="A71" s="2" t="s">
        <v>35</v>
      </c>
      <c r="B71" s="2"/>
      <c r="C71" s="27" t="s">
        <v>27</v>
      </c>
      <c r="D71" s="2"/>
      <c r="E71" s="15" t="s">
        <v>438</v>
      </c>
      <c r="F71" s="2"/>
      <c r="G71" s="2"/>
      <c r="H71" s="2"/>
      <c r="I71" s="28">
        <f>0+Q71</f>
        <v>0</v>
      </c>
      <c r="O71">
        <f>0+R71</f>
        <v>0</v>
      </c>
      <c r="Q71">
        <f>0+I72+I76+I80+I84+I88+I92</f>
        <v>0</v>
      </c>
      <c r="R71">
        <f>0+O72+O76+O80+O84+O88+O92</f>
        <v>0</v>
      </c>
    </row>
    <row r="72" spans="1:18" x14ac:dyDescent="0.2">
      <c r="A72" s="12" t="s">
        <v>37</v>
      </c>
      <c r="B72" s="17" t="s">
        <v>99</v>
      </c>
      <c r="C72" s="17" t="s">
        <v>780</v>
      </c>
      <c r="D72" s="12" t="s">
        <v>45</v>
      </c>
      <c r="E72" s="18" t="s">
        <v>781</v>
      </c>
      <c r="F72" s="19" t="s">
        <v>166</v>
      </c>
      <c r="G72" s="20">
        <v>1480.96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8" x14ac:dyDescent="0.2">
      <c r="A73" s="22" t="s">
        <v>42</v>
      </c>
      <c r="E73" s="23" t="s">
        <v>1084</v>
      </c>
    </row>
    <row r="74" spans="1:18" ht="51" x14ac:dyDescent="0.2">
      <c r="A74" s="24" t="s">
        <v>44</v>
      </c>
      <c r="E74" s="25" t="s">
        <v>1085</v>
      </c>
    </row>
    <row r="75" spans="1:18" ht="51" x14ac:dyDescent="0.2">
      <c r="A75" t="s">
        <v>46</v>
      </c>
      <c r="E75" s="23" t="s">
        <v>444</v>
      </c>
    </row>
    <row r="76" spans="1:18" x14ac:dyDescent="0.2">
      <c r="A76" s="12" t="s">
        <v>37</v>
      </c>
      <c r="B76" s="17" t="s">
        <v>103</v>
      </c>
      <c r="C76" s="17" t="s">
        <v>1086</v>
      </c>
      <c r="D76" s="12" t="s">
        <v>45</v>
      </c>
      <c r="E76" s="18" t="s">
        <v>1087</v>
      </c>
      <c r="F76" s="19" t="s">
        <v>166</v>
      </c>
      <c r="G76" s="20">
        <v>12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8" x14ac:dyDescent="0.2">
      <c r="A77" s="22" t="s">
        <v>42</v>
      </c>
      <c r="E77" s="23" t="s">
        <v>1088</v>
      </c>
    </row>
    <row r="78" spans="1:18" x14ac:dyDescent="0.2">
      <c r="A78" s="24" t="s">
        <v>44</v>
      </c>
      <c r="E78" s="25" t="s">
        <v>1089</v>
      </c>
    </row>
    <row r="79" spans="1:18" ht="51" x14ac:dyDescent="0.2">
      <c r="A79" t="s">
        <v>46</v>
      </c>
      <c r="E79" s="23" t="s">
        <v>444</v>
      </c>
    </row>
    <row r="80" spans="1:18" x14ac:dyDescent="0.2">
      <c r="A80" s="12" t="s">
        <v>37</v>
      </c>
      <c r="B80" s="17" t="s">
        <v>107</v>
      </c>
      <c r="C80" s="17" t="s">
        <v>1090</v>
      </c>
      <c r="D80" s="12" t="s">
        <v>45</v>
      </c>
      <c r="E80" s="18" t="s">
        <v>1091</v>
      </c>
      <c r="F80" s="19" t="s">
        <v>166</v>
      </c>
      <c r="G80" s="20">
        <v>1434.68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8" x14ac:dyDescent="0.2">
      <c r="A81" s="22" t="s">
        <v>42</v>
      </c>
      <c r="E81" s="23" t="s">
        <v>1092</v>
      </c>
    </row>
    <row r="82" spans="1:18" ht="51" x14ac:dyDescent="0.2">
      <c r="A82" s="24" t="s">
        <v>44</v>
      </c>
      <c r="E82" s="25" t="s">
        <v>1093</v>
      </c>
    </row>
    <row r="83" spans="1:18" ht="102" x14ac:dyDescent="0.2">
      <c r="A83" t="s">
        <v>46</v>
      </c>
      <c r="E83" s="23" t="s">
        <v>715</v>
      </c>
    </row>
    <row r="84" spans="1:18" x14ac:dyDescent="0.2">
      <c r="A84" s="12" t="s">
        <v>37</v>
      </c>
      <c r="B84" s="17" t="s">
        <v>111</v>
      </c>
      <c r="C84" s="17" t="s">
        <v>462</v>
      </c>
      <c r="D84" s="12" t="s">
        <v>45</v>
      </c>
      <c r="E84" s="18" t="s">
        <v>463</v>
      </c>
      <c r="F84" s="19" t="s">
        <v>166</v>
      </c>
      <c r="G84" s="20">
        <v>1434.68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8" x14ac:dyDescent="0.2">
      <c r="A85" s="22" t="s">
        <v>42</v>
      </c>
      <c r="E85" s="23" t="s">
        <v>45</v>
      </c>
    </row>
    <row r="86" spans="1:18" x14ac:dyDescent="0.2">
      <c r="A86" s="24" t="s">
        <v>44</v>
      </c>
      <c r="E86" s="25" t="s">
        <v>1094</v>
      </c>
    </row>
    <row r="87" spans="1:18" ht="51" x14ac:dyDescent="0.2">
      <c r="A87" t="s">
        <v>46</v>
      </c>
      <c r="E87" s="23" t="s">
        <v>465</v>
      </c>
    </row>
    <row r="88" spans="1:18" x14ac:dyDescent="0.2">
      <c r="A88" s="12" t="s">
        <v>37</v>
      </c>
      <c r="B88" s="17" t="s">
        <v>115</v>
      </c>
      <c r="C88" s="17" t="s">
        <v>1095</v>
      </c>
      <c r="D88" s="12" t="s">
        <v>45</v>
      </c>
      <c r="E88" s="18" t="s">
        <v>1096</v>
      </c>
      <c r="F88" s="19" t="s">
        <v>166</v>
      </c>
      <c r="G88" s="20">
        <v>1388.4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8" x14ac:dyDescent="0.2">
      <c r="A89" s="22" t="s">
        <v>42</v>
      </c>
      <c r="E89" s="23" t="s">
        <v>1097</v>
      </c>
    </row>
    <row r="90" spans="1:18" ht="51" x14ac:dyDescent="0.2">
      <c r="A90" s="24" t="s">
        <v>44</v>
      </c>
      <c r="E90" s="25" t="s">
        <v>1098</v>
      </c>
    </row>
    <row r="91" spans="1:18" ht="140.25" x14ac:dyDescent="0.2">
      <c r="A91" t="s">
        <v>46</v>
      </c>
      <c r="E91" s="23" t="s">
        <v>481</v>
      </c>
    </row>
    <row r="92" spans="1:18" x14ac:dyDescent="0.2">
      <c r="A92" s="12" t="s">
        <v>37</v>
      </c>
      <c r="B92" s="17" t="s">
        <v>121</v>
      </c>
      <c r="C92" s="17" t="s">
        <v>1099</v>
      </c>
      <c r="D92" s="12" t="s">
        <v>45</v>
      </c>
      <c r="E92" s="18" t="s">
        <v>1100</v>
      </c>
      <c r="F92" s="19" t="s">
        <v>166</v>
      </c>
      <c r="G92" s="20">
        <v>12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8" x14ac:dyDescent="0.2">
      <c r="A93" s="22" t="s">
        <v>42</v>
      </c>
      <c r="E93" s="23" t="s">
        <v>45</v>
      </c>
    </row>
    <row r="94" spans="1:18" x14ac:dyDescent="0.2">
      <c r="A94" s="24" t="s">
        <v>44</v>
      </c>
      <c r="E94" s="25" t="s">
        <v>1101</v>
      </c>
    </row>
    <row r="95" spans="1:18" ht="153" x14ac:dyDescent="0.2">
      <c r="A95" t="s">
        <v>46</v>
      </c>
      <c r="E95" s="23" t="s">
        <v>1102</v>
      </c>
    </row>
    <row r="96" spans="1:18" ht="12.75" customHeight="1" x14ac:dyDescent="0.2">
      <c r="A96" s="2" t="s">
        <v>35</v>
      </c>
      <c r="B96" s="2"/>
      <c r="C96" s="27" t="s">
        <v>32</v>
      </c>
      <c r="D96" s="2"/>
      <c r="E96" s="15" t="s">
        <v>177</v>
      </c>
      <c r="F96" s="2"/>
      <c r="G96" s="2"/>
      <c r="H96" s="2"/>
      <c r="I96" s="28">
        <f>0+Q96</f>
        <v>0</v>
      </c>
      <c r="O96">
        <f>0+R96</f>
        <v>0</v>
      </c>
      <c r="Q96">
        <f>0+I97+I101+I105</f>
        <v>0</v>
      </c>
      <c r="R96">
        <f>0+O97+O101+O105</f>
        <v>0</v>
      </c>
    </row>
    <row r="97" spans="1:16" ht="25.5" x14ac:dyDescent="0.2">
      <c r="A97" s="12" t="s">
        <v>37</v>
      </c>
      <c r="B97" s="17" t="s">
        <v>126</v>
      </c>
      <c r="C97" s="17" t="s">
        <v>1103</v>
      </c>
      <c r="D97" s="12" t="s">
        <v>45</v>
      </c>
      <c r="E97" s="18" t="s">
        <v>1104</v>
      </c>
      <c r="F97" s="19" t="s">
        <v>89</v>
      </c>
      <c r="G97" s="20">
        <v>6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6" x14ac:dyDescent="0.2">
      <c r="A98" s="22" t="s">
        <v>42</v>
      </c>
      <c r="E98" s="23" t="s">
        <v>45</v>
      </c>
    </row>
    <row r="99" spans="1:16" x14ac:dyDescent="0.2">
      <c r="A99" s="24" t="s">
        <v>44</v>
      </c>
      <c r="E99" s="25" t="s">
        <v>1105</v>
      </c>
    </row>
    <row r="100" spans="1:16" ht="25.5" x14ac:dyDescent="0.2">
      <c r="A100" t="s">
        <v>46</v>
      </c>
      <c r="E100" s="23" t="s">
        <v>576</v>
      </c>
    </row>
    <row r="101" spans="1:16" ht="25.5" x14ac:dyDescent="0.2">
      <c r="A101" s="12" t="s">
        <v>37</v>
      </c>
      <c r="B101" s="17" t="s">
        <v>131</v>
      </c>
      <c r="C101" s="17" t="s">
        <v>586</v>
      </c>
      <c r="D101" s="12" t="s">
        <v>45</v>
      </c>
      <c r="E101" s="18" t="s">
        <v>587</v>
      </c>
      <c r="F101" s="19" t="s">
        <v>89</v>
      </c>
      <c r="G101" s="20">
        <v>6</v>
      </c>
      <c r="H101" s="21">
        <v>0</v>
      </c>
      <c r="I101" s="21">
        <f>ROUND(ROUND(H101,2)*ROUND(G101,3),2)</f>
        <v>0</v>
      </c>
      <c r="O101">
        <f>(I101*21)/100</f>
        <v>0</v>
      </c>
      <c r="P101" t="s">
        <v>17</v>
      </c>
    </row>
    <row r="102" spans="1:16" x14ac:dyDescent="0.2">
      <c r="A102" s="22" t="s">
        <v>42</v>
      </c>
      <c r="E102" s="23" t="s">
        <v>45</v>
      </c>
    </row>
    <row r="103" spans="1:16" x14ac:dyDescent="0.2">
      <c r="A103" s="24" t="s">
        <v>44</v>
      </c>
      <c r="E103" s="25" t="s">
        <v>1105</v>
      </c>
    </row>
    <row r="104" spans="1:16" ht="38.25" x14ac:dyDescent="0.2">
      <c r="A104" t="s">
        <v>46</v>
      </c>
      <c r="E104" s="23" t="s">
        <v>588</v>
      </c>
    </row>
    <row r="105" spans="1:16" x14ac:dyDescent="0.2">
      <c r="A105" s="12" t="s">
        <v>37</v>
      </c>
      <c r="B105" s="17" t="s">
        <v>136</v>
      </c>
      <c r="C105" s="17" t="s">
        <v>626</v>
      </c>
      <c r="D105" s="12" t="s">
        <v>45</v>
      </c>
      <c r="E105" s="18" t="s">
        <v>627</v>
      </c>
      <c r="F105" s="19" t="s">
        <v>197</v>
      </c>
      <c r="G105" s="20">
        <v>12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6" x14ac:dyDescent="0.2">
      <c r="A106" s="22" t="s">
        <v>42</v>
      </c>
      <c r="E106" s="23" t="s">
        <v>1106</v>
      </c>
    </row>
    <row r="107" spans="1:16" x14ac:dyDescent="0.2">
      <c r="A107" s="24" t="s">
        <v>44</v>
      </c>
      <c r="E107" s="25" t="s">
        <v>1107</v>
      </c>
    </row>
    <row r="108" spans="1:16" ht="51" x14ac:dyDescent="0.2">
      <c r="A108" t="s">
        <v>46</v>
      </c>
      <c r="E108" s="23" t="s">
        <v>630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3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0+O9+O14+O103+O116+O125+O182+O195+O220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731</v>
      </c>
      <c r="I3" s="26">
        <f>0+I9+I14+I103+I116+I125+I182+I195+I220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1108</v>
      </c>
      <c r="D4" s="29"/>
      <c r="E4" s="9" t="s">
        <v>1109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731</v>
      </c>
      <c r="D5" s="33"/>
      <c r="E5" s="11" t="s">
        <v>1110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460.43599999999998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25.5" x14ac:dyDescent="0.2">
      <c r="A11" s="22" t="s">
        <v>42</v>
      </c>
      <c r="E11" s="23" t="s">
        <v>155</v>
      </c>
    </row>
    <row r="12" spans="1:18" ht="89.25" x14ac:dyDescent="0.2">
      <c r="A12" s="24" t="s">
        <v>44</v>
      </c>
      <c r="E12" s="25" t="s">
        <v>1111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0+I15+I19+I23+I27+I31+I35+I39+I43+I47+I51+I55+I59+I63+I67+I71+I75+I79+I83+I87+I91+I95+I99</f>
        <v>0</v>
      </c>
      <c r="R14">
        <f>0+O15+O19+O23+O27+O31+O35+O39+O43+O47+O51+O55+O59+O63+O67+O71+O75+O79+O83+O87+O91+O95+O99</f>
        <v>0</v>
      </c>
    </row>
    <row r="15" spans="1:18" x14ac:dyDescent="0.2">
      <c r="A15" s="12" t="s">
        <v>37</v>
      </c>
      <c r="B15" s="17" t="s">
        <v>17</v>
      </c>
      <c r="C15" s="17" t="s">
        <v>1112</v>
      </c>
      <c r="D15" s="12" t="s">
        <v>45</v>
      </c>
      <c r="E15" s="18" t="s">
        <v>1113</v>
      </c>
      <c r="F15" s="19" t="s">
        <v>180</v>
      </c>
      <c r="G15" s="20">
        <v>1.32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1114</v>
      </c>
    </row>
    <row r="17" spans="1:16" x14ac:dyDescent="0.2">
      <c r="A17" s="24" t="s">
        <v>44</v>
      </c>
      <c r="E17" s="25" t="s">
        <v>1115</v>
      </c>
    </row>
    <row r="18" spans="1:16" ht="63.75" x14ac:dyDescent="0.2">
      <c r="A18" t="s">
        <v>46</v>
      </c>
      <c r="E18" s="23" t="s">
        <v>232</v>
      </c>
    </row>
    <row r="19" spans="1:16" ht="25.5" x14ac:dyDescent="0.2">
      <c r="A19" s="12" t="s">
        <v>37</v>
      </c>
      <c r="B19" s="17" t="s">
        <v>16</v>
      </c>
      <c r="C19" s="17" t="s">
        <v>228</v>
      </c>
      <c r="D19" s="12" t="s">
        <v>45</v>
      </c>
      <c r="E19" s="18" t="s">
        <v>1116</v>
      </c>
      <c r="F19" s="19" t="s">
        <v>180</v>
      </c>
      <c r="G19" s="20">
        <v>262.64999999999998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254</v>
      </c>
    </row>
    <row r="21" spans="1:16" ht="89.25" x14ac:dyDescent="0.2">
      <c r="A21" s="24" t="s">
        <v>44</v>
      </c>
      <c r="E21" s="25" t="s">
        <v>1117</v>
      </c>
    </row>
    <row r="22" spans="1:16" ht="63.75" x14ac:dyDescent="0.2">
      <c r="A22" t="s">
        <v>46</v>
      </c>
      <c r="E22" s="23" t="s">
        <v>232</v>
      </c>
    </row>
    <row r="23" spans="1:16" x14ac:dyDescent="0.2">
      <c r="A23" s="12" t="s">
        <v>37</v>
      </c>
      <c r="B23" s="17" t="s">
        <v>25</v>
      </c>
      <c r="C23" s="17" t="s">
        <v>1118</v>
      </c>
      <c r="D23" s="12" t="s">
        <v>45</v>
      </c>
      <c r="E23" s="18" t="s">
        <v>1119</v>
      </c>
      <c r="F23" s="19" t="s">
        <v>180</v>
      </c>
      <c r="G23" s="20">
        <v>174.3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876</v>
      </c>
    </row>
    <row r="25" spans="1:16" ht="89.25" x14ac:dyDescent="0.2">
      <c r="A25" s="24" t="s">
        <v>44</v>
      </c>
      <c r="E25" s="25" t="s">
        <v>1120</v>
      </c>
    </row>
    <row r="26" spans="1:16" ht="63.75" x14ac:dyDescent="0.2">
      <c r="A26" t="s">
        <v>46</v>
      </c>
      <c r="E26" s="23" t="s">
        <v>232</v>
      </c>
    </row>
    <row r="27" spans="1:16" ht="25.5" x14ac:dyDescent="0.2">
      <c r="A27" s="12" t="s">
        <v>37</v>
      </c>
      <c r="B27" s="17" t="s">
        <v>27</v>
      </c>
      <c r="C27" s="17" t="s">
        <v>736</v>
      </c>
      <c r="D27" s="12" t="s">
        <v>45</v>
      </c>
      <c r="E27" s="18" t="s">
        <v>737</v>
      </c>
      <c r="F27" s="19" t="s">
        <v>180</v>
      </c>
      <c r="G27" s="20">
        <v>6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876</v>
      </c>
    </row>
    <row r="29" spans="1:16" x14ac:dyDescent="0.2">
      <c r="A29" s="24" t="s">
        <v>44</v>
      </c>
      <c r="E29" s="25" t="s">
        <v>1121</v>
      </c>
    </row>
    <row r="30" spans="1:16" ht="63.75" x14ac:dyDescent="0.2">
      <c r="A30" t="s">
        <v>46</v>
      </c>
      <c r="E30" s="23" t="s">
        <v>232</v>
      </c>
    </row>
    <row r="31" spans="1:16" x14ac:dyDescent="0.2">
      <c r="A31" s="12" t="s">
        <v>37</v>
      </c>
      <c r="B31" s="17" t="s">
        <v>29</v>
      </c>
      <c r="C31" s="17" t="s">
        <v>1122</v>
      </c>
      <c r="D31" s="12" t="s">
        <v>45</v>
      </c>
      <c r="E31" s="18" t="s">
        <v>1123</v>
      </c>
      <c r="F31" s="19" t="s">
        <v>197</v>
      </c>
      <c r="G31" s="20">
        <v>6.5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1124</v>
      </c>
    </row>
    <row r="33" spans="1:16" x14ac:dyDescent="0.2">
      <c r="A33" s="24" t="s">
        <v>44</v>
      </c>
      <c r="E33" s="25" t="s">
        <v>1125</v>
      </c>
    </row>
    <row r="34" spans="1:16" ht="63.75" x14ac:dyDescent="0.2">
      <c r="A34" t="s">
        <v>46</v>
      </c>
      <c r="E34" s="23" t="s">
        <v>232</v>
      </c>
    </row>
    <row r="35" spans="1:16" x14ac:dyDescent="0.2">
      <c r="A35" s="12" t="s">
        <v>37</v>
      </c>
      <c r="B35" s="17" t="s">
        <v>64</v>
      </c>
      <c r="C35" s="17" t="s">
        <v>237</v>
      </c>
      <c r="D35" s="12" t="s">
        <v>45</v>
      </c>
      <c r="E35" s="18" t="s">
        <v>1126</v>
      </c>
      <c r="F35" s="19" t="s">
        <v>197</v>
      </c>
      <c r="G35" s="20">
        <v>221.9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876</v>
      </c>
    </row>
    <row r="37" spans="1:16" ht="38.25" x14ac:dyDescent="0.2">
      <c r="A37" s="24" t="s">
        <v>44</v>
      </c>
      <c r="E37" s="25" t="s">
        <v>1127</v>
      </c>
    </row>
    <row r="38" spans="1:16" ht="63.75" x14ac:dyDescent="0.2">
      <c r="A38" t="s">
        <v>46</v>
      </c>
      <c r="E38" s="23" t="s">
        <v>232</v>
      </c>
    </row>
    <row r="39" spans="1:16" x14ac:dyDescent="0.2">
      <c r="A39" s="12" t="s">
        <v>37</v>
      </c>
      <c r="B39" s="17" t="s">
        <v>67</v>
      </c>
      <c r="C39" s="17" t="s">
        <v>241</v>
      </c>
      <c r="D39" s="12" t="s">
        <v>45</v>
      </c>
      <c r="E39" s="18" t="s">
        <v>1128</v>
      </c>
      <c r="F39" s="19" t="s">
        <v>180</v>
      </c>
      <c r="G39" s="20">
        <v>273.2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243</v>
      </c>
    </row>
    <row r="41" spans="1:16" ht="114.75" x14ac:dyDescent="0.2">
      <c r="A41" s="24" t="s">
        <v>44</v>
      </c>
      <c r="E41" s="25" t="s">
        <v>1129</v>
      </c>
    </row>
    <row r="42" spans="1:16" ht="63.75" x14ac:dyDescent="0.2">
      <c r="A42" t="s">
        <v>46</v>
      </c>
      <c r="E42" s="23" t="s">
        <v>232</v>
      </c>
    </row>
    <row r="43" spans="1:16" x14ac:dyDescent="0.2">
      <c r="A43" s="12" t="s">
        <v>37</v>
      </c>
      <c r="B43" s="17" t="s">
        <v>32</v>
      </c>
      <c r="C43" s="17" t="s">
        <v>1130</v>
      </c>
      <c r="D43" s="12" t="s">
        <v>45</v>
      </c>
      <c r="E43" s="18" t="s">
        <v>1131</v>
      </c>
      <c r="F43" s="19" t="s">
        <v>197</v>
      </c>
      <c r="G43" s="20">
        <v>136.80000000000001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1132</v>
      </c>
    </row>
    <row r="45" spans="1:16" ht="38.25" x14ac:dyDescent="0.2">
      <c r="A45" s="24" t="s">
        <v>44</v>
      </c>
      <c r="E45" s="25" t="s">
        <v>1133</v>
      </c>
    </row>
    <row r="46" spans="1:16" ht="25.5" x14ac:dyDescent="0.2">
      <c r="A46" t="s">
        <v>46</v>
      </c>
      <c r="E46" s="23" t="s">
        <v>1134</v>
      </c>
    </row>
    <row r="47" spans="1:16" x14ac:dyDescent="0.2">
      <c r="A47" s="12" t="s">
        <v>37</v>
      </c>
      <c r="B47" s="17" t="s">
        <v>34</v>
      </c>
      <c r="C47" s="17" t="s">
        <v>1135</v>
      </c>
      <c r="D47" s="12" t="s">
        <v>45</v>
      </c>
      <c r="E47" s="18" t="s">
        <v>1136</v>
      </c>
      <c r="F47" s="19" t="s">
        <v>180</v>
      </c>
      <c r="G47" s="20">
        <v>2.6680000000000001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181</v>
      </c>
    </row>
    <row r="49" spans="1:16" ht="38.25" x14ac:dyDescent="0.2">
      <c r="A49" s="24" t="s">
        <v>44</v>
      </c>
      <c r="E49" s="25" t="s">
        <v>1137</v>
      </c>
    </row>
    <row r="50" spans="1:16" ht="76.5" x14ac:dyDescent="0.2">
      <c r="A50" t="s">
        <v>46</v>
      </c>
      <c r="E50" s="23" t="s">
        <v>1138</v>
      </c>
    </row>
    <row r="51" spans="1:16" x14ac:dyDescent="0.2">
      <c r="A51" s="12" t="s">
        <v>37</v>
      </c>
      <c r="B51" s="17" t="s">
        <v>74</v>
      </c>
      <c r="C51" s="17" t="s">
        <v>245</v>
      </c>
      <c r="D51" s="12" t="s">
        <v>45</v>
      </c>
      <c r="E51" s="18" t="s">
        <v>246</v>
      </c>
      <c r="F51" s="19" t="s">
        <v>180</v>
      </c>
      <c r="G51" s="20">
        <v>108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2" t="s">
        <v>42</v>
      </c>
      <c r="E52" s="23" t="s">
        <v>1139</v>
      </c>
    </row>
    <row r="53" spans="1:16" x14ac:dyDescent="0.2">
      <c r="A53" s="24" t="s">
        <v>44</v>
      </c>
      <c r="E53" s="25" t="s">
        <v>1140</v>
      </c>
    </row>
    <row r="54" spans="1:16" x14ac:dyDescent="0.2">
      <c r="A54" t="s">
        <v>46</v>
      </c>
      <c r="E54" s="23" t="s">
        <v>1141</v>
      </c>
    </row>
    <row r="55" spans="1:16" x14ac:dyDescent="0.2">
      <c r="A55" s="12" t="s">
        <v>37</v>
      </c>
      <c r="B55" s="17" t="s">
        <v>79</v>
      </c>
      <c r="C55" s="17" t="s">
        <v>252</v>
      </c>
      <c r="D55" s="12" t="s">
        <v>45</v>
      </c>
      <c r="E55" s="18" t="s">
        <v>253</v>
      </c>
      <c r="F55" s="19" t="s">
        <v>180</v>
      </c>
      <c r="G55" s="20">
        <v>311.5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2" t="s">
        <v>42</v>
      </c>
      <c r="E56" s="23" t="s">
        <v>254</v>
      </c>
    </row>
    <row r="57" spans="1:16" ht="63.75" x14ac:dyDescent="0.2">
      <c r="A57" s="24" t="s">
        <v>44</v>
      </c>
      <c r="E57" s="25" t="s">
        <v>1142</v>
      </c>
    </row>
    <row r="58" spans="1:16" ht="369.75" x14ac:dyDescent="0.2">
      <c r="A58" t="s">
        <v>46</v>
      </c>
      <c r="E58" s="23" t="s">
        <v>256</v>
      </c>
    </row>
    <row r="59" spans="1:16" x14ac:dyDescent="0.2">
      <c r="A59" s="12" t="s">
        <v>37</v>
      </c>
      <c r="B59" s="17" t="s">
        <v>84</v>
      </c>
      <c r="C59" s="17" t="s">
        <v>259</v>
      </c>
      <c r="D59" s="12" t="s">
        <v>45</v>
      </c>
      <c r="E59" s="18" t="s">
        <v>260</v>
      </c>
      <c r="F59" s="19" t="s">
        <v>180</v>
      </c>
      <c r="G59" s="20">
        <v>823.5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2" t="s">
        <v>42</v>
      </c>
      <c r="E60" s="23" t="s">
        <v>45</v>
      </c>
    </row>
    <row r="61" spans="1:16" ht="63.75" x14ac:dyDescent="0.2">
      <c r="A61" s="24" t="s">
        <v>44</v>
      </c>
      <c r="E61" s="25" t="s">
        <v>1143</v>
      </c>
    </row>
    <row r="62" spans="1:16" ht="306" x14ac:dyDescent="0.2">
      <c r="A62" t="s">
        <v>46</v>
      </c>
      <c r="E62" s="23" t="s">
        <v>262</v>
      </c>
    </row>
    <row r="63" spans="1:16" x14ac:dyDescent="0.2">
      <c r="A63" s="12" t="s">
        <v>37</v>
      </c>
      <c r="B63" s="17" t="s">
        <v>86</v>
      </c>
      <c r="C63" s="17" t="s">
        <v>267</v>
      </c>
      <c r="D63" s="12" t="s">
        <v>45</v>
      </c>
      <c r="E63" s="18" t="s">
        <v>268</v>
      </c>
      <c r="F63" s="19" t="s">
        <v>180</v>
      </c>
      <c r="G63" s="20">
        <v>24.5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254</v>
      </c>
    </row>
    <row r="65" spans="1:16" ht="25.5" x14ac:dyDescent="0.2">
      <c r="A65" s="24" t="s">
        <v>44</v>
      </c>
      <c r="E65" s="25" t="s">
        <v>1144</v>
      </c>
    </row>
    <row r="66" spans="1:16" ht="318.75" x14ac:dyDescent="0.2">
      <c r="A66" t="s">
        <v>46</v>
      </c>
      <c r="E66" s="23" t="s">
        <v>266</v>
      </c>
    </row>
    <row r="67" spans="1:16" x14ac:dyDescent="0.2">
      <c r="A67" s="12" t="s">
        <v>37</v>
      </c>
      <c r="B67" s="17" t="s">
        <v>93</v>
      </c>
      <c r="C67" s="17" t="s">
        <v>270</v>
      </c>
      <c r="D67" s="12" t="s">
        <v>45</v>
      </c>
      <c r="E67" s="18" t="s">
        <v>271</v>
      </c>
      <c r="F67" s="19" t="s">
        <v>180</v>
      </c>
      <c r="G67" s="20">
        <v>379.5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2" t="s">
        <v>42</v>
      </c>
      <c r="E68" s="23" t="s">
        <v>1145</v>
      </c>
    </row>
    <row r="69" spans="1:16" ht="38.25" x14ac:dyDescent="0.2">
      <c r="A69" s="24" t="s">
        <v>44</v>
      </c>
      <c r="E69" s="25" t="s">
        <v>1146</v>
      </c>
    </row>
    <row r="70" spans="1:16" ht="267.75" x14ac:dyDescent="0.2">
      <c r="A70" t="s">
        <v>46</v>
      </c>
      <c r="E70" s="23" t="s">
        <v>274</v>
      </c>
    </row>
    <row r="71" spans="1:16" x14ac:dyDescent="0.2">
      <c r="A71" s="12" t="s">
        <v>37</v>
      </c>
      <c r="B71" s="17" t="s">
        <v>99</v>
      </c>
      <c r="C71" s="17" t="s">
        <v>279</v>
      </c>
      <c r="D71" s="12" t="s">
        <v>45</v>
      </c>
      <c r="E71" s="18" t="s">
        <v>280</v>
      </c>
      <c r="F71" s="19" t="s">
        <v>180</v>
      </c>
      <c r="G71" s="20">
        <v>444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6" x14ac:dyDescent="0.2">
      <c r="A72" s="22" t="s">
        <v>42</v>
      </c>
      <c r="E72" s="23" t="s">
        <v>45</v>
      </c>
    </row>
    <row r="73" spans="1:16" ht="51" x14ac:dyDescent="0.2">
      <c r="A73" s="24" t="s">
        <v>44</v>
      </c>
      <c r="E73" s="25" t="s">
        <v>1147</v>
      </c>
    </row>
    <row r="74" spans="1:16" ht="191.25" x14ac:dyDescent="0.2">
      <c r="A74" t="s">
        <v>46</v>
      </c>
      <c r="E74" s="23" t="s">
        <v>282</v>
      </c>
    </row>
    <row r="75" spans="1:16" x14ac:dyDescent="0.2">
      <c r="A75" s="12" t="s">
        <v>37</v>
      </c>
      <c r="B75" s="17" t="s">
        <v>103</v>
      </c>
      <c r="C75" s="17" t="s">
        <v>307</v>
      </c>
      <c r="D75" s="12" t="s">
        <v>45</v>
      </c>
      <c r="E75" s="18" t="s">
        <v>308</v>
      </c>
      <c r="F75" s="19" t="s">
        <v>180</v>
      </c>
      <c r="G75" s="20">
        <v>23.565000000000001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6" x14ac:dyDescent="0.2">
      <c r="A76" s="22" t="s">
        <v>42</v>
      </c>
      <c r="E76" s="23" t="s">
        <v>304</v>
      </c>
    </row>
    <row r="77" spans="1:16" ht="38.25" x14ac:dyDescent="0.2">
      <c r="A77" s="24" t="s">
        <v>44</v>
      </c>
      <c r="E77" s="25" t="s">
        <v>1148</v>
      </c>
    </row>
    <row r="78" spans="1:16" ht="280.5" x14ac:dyDescent="0.2">
      <c r="A78" t="s">
        <v>46</v>
      </c>
      <c r="E78" s="23" t="s">
        <v>1149</v>
      </c>
    </row>
    <row r="79" spans="1:16" x14ac:dyDescent="0.2">
      <c r="A79" s="12" t="s">
        <v>37</v>
      </c>
      <c r="B79" s="17" t="s">
        <v>107</v>
      </c>
      <c r="C79" s="17" t="s">
        <v>311</v>
      </c>
      <c r="D79" s="12" t="s">
        <v>45</v>
      </c>
      <c r="E79" s="18" t="s">
        <v>312</v>
      </c>
      <c r="F79" s="19" t="s">
        <v>166</v>
      </c>
      <c r="G79" s="20">
        <v>1078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6" x14ac:dyDescent="0.2">
      <c r="A80" s="22" t="s">
        <v>42</v>
      </c>
      <c r="E80" s="23" t="s">
        <v>45</v>
      </c>
    </row>
    <row r="81" spans="1:16" ht="63.75" x14ac:dyDescent="0.2">
      <c r="A81" s="24" t="s">
        <v>44</v>
      </c>
      <c r="E81" s="25" t="s">
        <v>1150</v>
      </c>
    </row>
    <row r="82" spans="1:16" ht="25.5" x14ac:dyDescent="0.2">
      <c r="A82" t="s">
        <v>46</v>
      </c>
      <c r="E82" s="23" t="s">
        <v>314</v>
      </c>
    </row>
    <row r="83" spans="1:16" x14ac:dyDescent="0.2">
      <c r="A83" s="12" t="s">
        <v>37</v>
      </c>
      <c r="B83" s="17" t="s">
        <v>111</v>
      </c>
      <c r="C83" s="17" t="s">
        <v>1151</v>
      </c>
      <c r="D83" s="12" t="s">
        <v>45</v>
      </c>
      <c r="E83" s="18" t="s">
        <v>1152</v>
      </c>
      <c r="F83" s="19" t="s">
        <v>180</v>
      </c>
      <c r="G83" s="20">
        <v>37.950000000000003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x14ac:dyDescent="0.2">
      <c r="A84" s="22" t="s">
        <v>42</v>
      </c>
      <c r="E84" s="23" t="s">
        <v>1153</v>
      </c>
    </row>
    <row r="85" spans="1:16" x14ac:dyDescent="0.2">
      <c r="A85" s="24" t="s">
        <v>44</v>
      </c>
      <c r="E85" s="25" t="s">
        <v>1154</v>
      </c>
    </row>
    <row r="86" spans="1:16" ht="38.25" x14ac:dyDescent="0.2">
      <c r="A86" t="s">
        <v>46</v>
      </c>
      <c r="E86" s="23" t="s">
        <v>324</v>
      </c>
    </row>
    <row r="87" spans="1:16" x14ac:dyDescent="0.2">
      <c r="A87" s="12" t="s">
        <v>37</v>
      </c>
      <c r="B87" s="17" t="s">
        <v>115</v>
      </c>
      <c r="C87" s="17" t="s">
        <v>896</v>
      </c>
      <c r="D87" s="12" t="s">
        <v>45</v>
      </c>
      <c r="E87" s="18" t="s">
        <v>897</v>
      </c>
      <c r="F87" s="19" t="s">
        <v>180</v>
      </c>
      <c r="G87" s="20">
        <v>197.2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x14ac:dyDescent="0.2">
      <c r="A88" s="22" t="s">
        <v>42</v>
      </c>
      <c r="E88" s="23" t="s">
        <v>1153</v>
      </c>
    </row>
    <row r="89" spans="1:16" ht="51" x14ac:dyDescent="0.2">
      <c r="A89" s="24" t="s">
        <v>44</v>
      </c>
      <c r="E89" s="25" t="s">
        <v>1155</v>
      </c>
    </row>
    <row r="90" spans="1:16" ht="38.25" x14ac:dyDescent="0.2">
      <c r="A90" t="s">
        <v>46</v>
      </c>
      <c r="E90" s="23" t="s">
        <v>899</v>
      </c>
    </row>
    <row r="91" spans="1:16" x14ac:dyDescent="0.2">
      <c r="A91" s="12" t="s">
        <v>37</v>
      </c>
      <c r="B91" s="17" t="s">
        <v>121</v>
      </c>
      <c r="C91" s="17" t="s">
        <v>1040</v>
      </c>
      <c r="D91" s="12" t="s">
        <v>45</v>
      </c>
      <c r="E91" s="18" t="s">
        <v>1041</v>
      </c>
      <c r="F91" s="19" t="s">
        <v>166</v>
      </c>
      <c r="G91" s="20">
        <v>376.5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x14ac:dyDescent="0.2">
      <c r="A92" s="22" t="s">
        <v>42</v>
      </c>
      <c r="E92" s="23" t="s">
        <v>328</v>
      </c>
    </row>
    <row r="93" spans="1:16" ht="51" x14ac:dyDescent="0.2">
      <c r="A93" s="24" t="s">
        <v>44</v>
      </c>
      <c r="E93" s="25" t="s">
        <v>1156</v>
      </c>
    </row>
    <row r="94" spans="1:16" ht="25.5" x14ac:dyDescent="0.2">
      <c r="A94" t="s">
        <v>46</v>
      </c>
      <c r="E94" s="23" t="s">
        <v>1043</v>
      </c>
    </row>
    <row r="95" spans="1:16" x14ac:dyDescent="0.2">
      <c r="A95" s="12" t="s">
        <v>37</v>
      </c>
      <c r="B95" s="17" t="s">
        <v>126</v>
      </c>
      <c r="C95" s="17" t="s">
        <v>332</v>
      </c>
      <c r="D95" s="12" t="s">
        <v>45</v>
      </c>
      <c r="E95" s="18" t="s">
        <v>333</v>
      </c>
      <c r="F95" s="19" t="s">
        <v>166</v>
      </c>
      <c r="G95" s="20">
        <v>376.5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x14ac:dyDescent="0.2">
      <c r="A96" s="22" t="s">
        <v>42</v>
      </c>
      <c r="E96" s="23" t="s">
        <v>45</v>
      </c>
    </row>
    <row r="97" spans="1:18" x14ac:dyDescent="0.2">
      <c r="A97" s="24" t="s">
        <v>44</v>
      </c>
      <c r="E97" s="25" t="s">
        <v>1157</v>
      </c>
    </row>
    <row r="98" spans="1:18" ht="38.25" x14ac:dyDescent="0.2">
      <c r="A98" t="s">
        <v>46</v>
      </c>
      <c r="E98" s="23" t="s">
        <v>334</v>
      </c>
    </row>
    <row r="99" spans="1:18" x14ac:dyDescent="0.2">
      <c r="A99" s="12" t="s">
        <v>37</v>
      </c>
      <c r="B99" s="17" t="s">
        <v>131</v>
      </c>
      <c r="C99" s="17" t="s">
        <v>336</v>
      </c>
      <c r="D99" s="12" t="s">
        <v>45</v>
      </c>
      <c r="E99" s="18" t="s">
        <v>337</v>
      </c>
      <c r="F99" s="19" t="s">
        <v>166</v>
      </c>
      <c r="G99" s="20">
        <v>376.5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8" x14ac:dyDescent="0.2">
      <c r="A100" s="22" t="s">
        <v>42</v>
      </c>
      <c r="E100" s="23" t="s">
        <v>338</v>
      </c>
    </row>
    <row r="101" spans="1:18" x14ac:dyDescent="0.2">
      <c r="A101" s="24" t="s">
        <v>44</v>
      </c>
      <c r="E101" s="25" t="s">
        <v>1157</v>
      </c>
    </row>
    <row r="102" spans="1:18" ht="25.5" x14ac:dyDescent="0.2">
      <c r="A102" t="s">
        <v>46</v>
      </c>
      <c r="E102" s="23" t="s">
        <v>339</v>
      </c>
    </row>
    <row r="103" spans="1:18" ht="12.75" customHeight="1" x14ac:dyDescent="0.2">
      <c r="A103" s="2" t="s">
        <v>35</v>
      </c>
      <c r="B103" s="2"/>
      <c r="C103" s="27" t="s">
        <v>17</v>
      </c>
      <c r="D103" s="2"/>
      <c r="E103" s="15" t="s">
        <v>346</v>
      </c>
      <c r="F103" s="2"/>
      <c r="G103" s="2"/>
      <c r="H103" s="2"/>
      <c r="I103" s="28">
        <f>0+Q103</f>
        <v>0</v>
      </c>
      <c r="O103">
        <f>0+R103</f>
        <v>0</v>
      </c>
      <c r="Q103">
        <f>0+I104+I108+I112</f>
        <v>0</v>
      </c>
      <c r="R103">
        <f>0+O104+O108+O112</f>
        <v>0</v>
      </c>
    </row>
    <row r="104" spans="1:18" x14ac:dyDescent="0.2">
      <c r="A104" s="12" t="s">
        <v>37</v>
      </c>
      <c r="B104" s="17" t="s">
        <v>136</v>
      </c>
      <c r="C104" s="17" t="s">
        <v>902</v>
      </c>
      <c r="D104" s="12" t="s">
        <v>45</v>
      </c>
      <c r="E104" s="18" t="s">
        <v>903</v>
      </c>
      <c r="F104" s="19" t="s">
        <v>197</v>
      </c>
      <c r="G104" s="20">
        <v>80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8" x14ac:dyDescent="0.2">
      <c r="A105" s="22" t="s">
        <v>42</v>
      </c>
      <c r="E105" s="23" t="s">
        <v>1158</v>
      </c>
    </row>
    <row r="106" spans="1:18" ht="38.25" x14ac:dyDescent="0.2">
      <c r="A106" s="24" t="s">
        <v>44</v>
      </c>
      <c r="E106" s="25" t="s">
        <v>1159</v>
      </c>
    </row>
    <row r="107" spans="1:18" ht="165.75" x14ac:dyDescent="0.2">
      <c r="A107" t="s">
        <v>46</v>
      </c>
      <c r="E107" s="23" t="s">
        <v>351</v>
      </c>
    </row>
    <row r="108" spans="1:18" x14ac:dyDescent="0.2">
      <c r="A108" s="12" t="s">
        <v>37</v>
      </c>
      <c r="B108" s="17" t="s">
        <v>141</v>
      </c>
      <c r="C108" s="17" t="s">
        <v>1160</v>
      </c>
      <c r="D108" s="12" t="s">
        <v>45</v>
      </c>
      <c r="E108" s="18" t="s">
        <v>1161</v>
      </c>
      <c r="F108" s="19" t="s">
        <v>180</v>
      </c>
      <c r="G108" s="20">
        <v>525</v>
      </c>
      <c r="H108" s="21">
        <v>0</v>
      </c>
      <c r="I108" s="21">
        <f>ROUND(ROUND(H108,2)*ROUND(G108,3),2)</f>
        <v>0</v>
      </c>
      <c r="O108">
        <f>(I108*21)/100</f>
        <v>0</v>
      </c>
      <c r="P108" t="s">
        <v>17</v>
      </c>
    </row>
    <row r="109" spans="1:18" x14ac:dyDescent="0.2">
      <c r="A109" s="22" t="s">
        <v>42</v>
      </c>
      <c r="E109" s="23" t="s">
        <v>1162</v>
      </c>
    </row>
    <row r="110" spans="1:18" ht="63.75" x14ac:dyDescent="0.2">
      <c r="A110" s="24" t="s">
        <v>44</v>
      </c>
      <c r="E110" s="25" t="s">
        <v>1163</v>
      </c>
    </row>
    <row r="111" spans="1:18" ht="38.25" x14ac:dyDescent="0.2">
      <c r="A111" t="s">
        <v>46</v>
      </c>
      <c r="E111" s="23" t="s">
        <v>1164</v>
      </c>
    </row>
    <row r="112" spans="1:18" x14ac:dyDescent="0.2">
      <c r="A112" s="12" t="s">
        <v>37</v>
      </c>
      <c r="B112" s="17" t="s">
        <v>319</v>
      </c>
      <c r="C112" s="17" t="s">
        <v>359</v>
      </c>
      <c r="D112" s="12" t="s">
        <v>45</v>
      </c>
      <c r="E112" s="18" t="s">
        <v>1165</v>
      </c>
      <c r="F112" s="19" t="s">
        <v>166</v>
      </c>
      <c r="G112" s="20">
        <v>1050</v>
      </c>
      <c r="H112" s="21">
        <v>0</v>
      </c>
      <c r="I112" s="21">
        <f>ROUND(ROUND(H112,2)*ROUND(G112,3),2)</f>
        <v>0</v>
      </c>
      <c r="O112">
        <f>(I112*21)/100</f>
        <v>0</v>
      </c>
      <c r="P112" t="s">
        <v>17</v>
      </c>
    </row>
    <row r="113" spans="1:18" ht="25.5" x14ac:dyDescent="0.2">
      <c r="A113" s="22" t="s">
        <v>42</v>
      </c>
      <c r="E113" s="23" t="s">
        <v>1166</v>
      </c>
    </row>
    <row r="114" spans="1:18" x14ac:dyDescent="0.2">
      <c r="A114" s="24" t="s">
        <v>44</v>
      </c>
      <c r="E114" s="25" t="s">
        <v>1167</v>
      </c>
    </row>
    <row r="115" spans="1:18" x14ac:dyDescent="0.2">
      <c r="A115" t="s">
        <v>46</v>
      </c>
      <c r="E115" s="23" t="s">
        <v>45</v>
      </c>
    </row>
    <row r="116" spans="1:18" ht="12.75" customHeight="1" x14ac:dyDescent="0.2">
      <c r="A116" s="2" t="s">
        <v>35</v>
      </c>
      <c r="B116" s="2"/>
      <c r="C116" s="27" t="s">
        <v>25</v>
      </c>
      <c r="D116" s="2"/>
      <c r="E116" s="15" t="s">
        <v>405</v>
      </c>
      <c r="F116" s="2"/>
      <c r="G116" s="2"/>
      <c r="H116" s="2"/>
      <c r="I116" s="28">
        <f>0+Q116</f>
        <v>0</v>
      </c>
      <c r="O116">
        <f>0+R116</f>
        <v>0</v>
      </c>
      <c r="Q116">
        <f>0+I117+I121</f>
        <v>0</v>
      </c>
      <c r="R116">
        <f>0+O117+O121</f>
        <v>0</v>
      </c>
    </row>
    <row r="117" spans="1:18" x14ac:dyDescent="0.2">
      <c r="A117" s="12" t="s">
        <v>37</v>
      </c>
      <c r="B117" s="17" t="s">
        <v>325</v>
      </c>
      <c r="C117" s="17" t="s">
        <v>407</v>
      </c>
      <c r="D117" s="12" t="s">
        <v>45</v>
      </c>
      <c r="E117" s="18" t="s">
        <v>1168</v>
      </c>
      <c r="F117" s="19" t="s">
        <v>180</v>
      </c>
      <c r="G117" s="20">
        <v>0.7</v>
      </c>
      <c r="H117" s="21">
        <v>0</v>
      </c>
      <c r="I117" s="21">
        <f>ROUND(ROUND(H117,2)*ROUND(G117,3),2)</f>
        <v>0</v>
      </c>
      <c r="O117">
        <f>(I117*21)/100</f>
        <v>0</v>
      </c>
      <c r="P117" t="s">
        <v>17</v>
      </c>
    </row>
    <row r="118" spans="1:18" x14ac:dyDescent="0.2">
      <c r="A118" s="22" t="s">
        <v>42</v>
      </c>
      <c r="E118" s="23" t="s">
        <v>45</v>
      </c>
    </row>
    <row r="119" spans="1:18" x14ac:dyDescent="0.2">
      <c r="A119" s="24" t="s">
        <v>44</v>
      </c>
      <c r="E119" s="25" t="s">
        <v>1169</v>
      </c>
    </row>
    <row r="120" spans="1:18" ht="369.75" x14ac:dyDescent="0.2">
      <c r="A120" t="s">
        <v>46</v>
      </c>
      <c r="E120" s="23" t="s">
        <v>410</v>
      </c>
    </row>
    <row r="121" spans="1:18" x14ac:dyDescent="0.2">
      <c r="A121" s="12" t="s">
        <v>37</v>
      </c>
      <c r="B121" s="17" t="s">
        <v>331</v>
      </c>
      <c r="C121" s="17" t="s">
        <v>417</v>
      </c>
      <c r="D121" s="12" t="s">
        <v>45</v>
      </c>
      <c r="E121" s="18" t="s">
        <v>418</v>
      </c>
      <c r="F121" s="19" t="s">
        <v>180</v>
      </c>
      <c r="G121" s="20">
        <v>4.5999999999999996</v>
      </c>
      <c r="H121" s="21">
        <v>0</v>
      </c>
      <c r="I121" s="21">
        <f>ROUND(ROUND(H121,2)*ROUND(G121,3),2)</f>
        <v>0</v>
      </c>
      <c r="O121">
        <f>(I121*21)/100</f>
        <v>0</v>
      </c>
      <c r="P121" t="s">
        <v>17</v>
      </c>
    </row>
    <row r="122" spans="1:18" x14ac:dyDescent="0.2">
      <c r="A122" s="22" t="s">
        <v>42</v>
      </c>
      <c r="E122" s="23" t="s">
        <v>419</v>
      </c>
    </row>
    <row r="123" spans="1:18" x14ac:dyDescent="0.2">
      <c r="A123" s="24" t="s">
        <v>44</v>
      </c>
      <c r="E123" s="25" t="s">
        <v>1170</v>
      </c>
    </row>
    <row r="124" spans="1:18" ht="38.25" x14ac:dyDescent="0.2">
      <c r="A124" t="s">
        <v>46</v>
      </c>
      <c r="E124" s="23" t="s">
        <v>357</v>
      </c>
    </row>
    <row r="125" spans="1:18" ht="12.75" customHeight="1" x14ac:dyDescent="0.2">
      <c r="A125" s="2" t="s">
        <v>35</v>
      </c>
      <c r="B125" s="2"/>
      <c r="C125" s="27" t="s">
        <v>27</v>
      </c>
      <c r="D125" s="2"/>
      <c r="E125" s="15" t="s">
        <v>438</v>
      </c>
      <c r="F125" s="2"/>
      <c r="G125" s="2"/>
      <c r="H125" s="2"/>
      <c r="I125" s="28">
        <f>0+Q125</f>
        <v>0</v>
      </c>
      <c r="O125">
        <f>0+R125</f>
        <v>0</v>
      </c>
      <c r="Q125">
        <f>0+I126+I130+I134+I138+I142+I146+I150+I154+I158+I162+I166+I170+I174+I178</f>
        <v>0</v>
      </c>
      <c r="R125">
        <f>0+O126+O130+O134+O138+O142+O146+O150+O154+O158+O162+O166+O170+O174+O178</f>
        <v>0</v>
      </c>
    </row>
    <row r="126" spans="1:18" x14ac:dyDescent="0.2">
      <c r="A126" s="12" t="s">
        <v>37</v>
      </c>
      <c r="B126" s="17" t="s">
        <v>335</v>
      </c>
      <c r="C126" s="17" t="s">
        <v>1171</v>
      </c>
      <c r="D126" s="12" t="s">
        <v>45</v>
      </c>
      <c r="E126" s="18" t="s">
        <v>1172</v>
      </c>
      <c r="F126" s="19" t="s">
        <v>180</v>
      </c>
      <c r="G126" s="20">
        <v>239.9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8" x14ac:dyDescent="0.2">
      <c r="A127" s="22" t="s">
        <v>42</v>
      </c>
      <c r="E127" s="23" t="s">
        <v>913</v>
      </c>
    </row>
    <row r="128" spans="1:18" ht="76.5" x14ac:dyDescent="0.2">
      <c r="A128" s="24" t="s">
        <v>44</v>
      </c>
      <c r="E128" s="25" t="s">
        <v>1173</v>
      </c>
    </row>
    <row r="129" spans="1:16" ht="127.5" x14ac:dyDescent="0.2">
      <c r="A129" t="s">
        <v>46</v>
      </c>
      <c r="E129" s="23" t="s">
        <v>915</v>
      </c>
    </row>
    <row r="130" spans="1:16" x14ac:dyDescent="0.2">
      <c r="A130" s="12" t="s">
        <v>37</v>
      </c>
      <c r="B130" s="17" t="s">
        <v>340</v>
      </c>
      <c r="C130" s="17" t="s">
        <v>1174</v>
      </c>
      <c r="D130" s="12" t="s">
        <v>45</v>
      </c>
      <c r="E130" s="18" t="s">
        <v>1175</v>
      </c>
      <c r="F130" s="19" t="s">
        <v>180</v>
      </c>
      <c r="G130" s="20">
        <v>207.25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782</v>
      </c>
    </row>
    <row r="132" spans="1:16" ht="63.75" x14ac:dyDescent="0.2">
      <c r="A132" s="24" t="s">
        <v>44</v>
      </c>
      <c r="E132" s="25" t="s">
        <v>1176</v>
      </c>
    </row>
    <row r="133" spans="1:16" ht="51" x14ac:dyDescent="0.2">
      <c r="A133" t="s">
        <v>46</v>
      </c>
      <c r="E133" s="23" t="s">
        <v>444</v>
      </c>
    </row>
    <row r="134" spans="1:16" x14ac:dyDescent="0.2">
      <c r="A134" s="12" t="s">
        <v>37</v>
      </c>
      <c r="B134" s="17" t="s">
        <v>347</v>
      </c>
      <c r="C134" s="17" t="s">
        <v>462</v>
      </c>
      <c r="D134" s="12" t="s">
        <v>45</v>
      </c>
      <c r="E134" s="18" t="s">
        <v>463</v>
      </c>
      <c r="F134" s="19" t="s">
        <v>166</v>
      </c>
      <c r="G134" s="20">
        <v>28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45</v>
      </c>
    </row>
    <row r="136" spans="1:16" x14ac:dyDescent="0.2">
      <c r="A136" s="24" t="s">
        <v>44</v>
      </c>
      <c r="E136" s="25" t="s">
        <v>1177</v>
      </c>
    </row>
    <row r="137" spans="1:16" ht="51" x14ac:dyDescent="0.2">
      <c r="A137" t="s">
        <v>46</v>
      </c>
      <c r="E137" s="23" t="s">
        <v>465</v>
      </c>
    </row>
    <row r="138" spans="1:16" x14ac:dyDescent="0.2">
      <c r="A138" s="12" t="s">
        <v>37</v>
      </c>
      <c r="B138" s="17" t="s">
        <v>352</v>
      </c>
      <c r="C138" s="17" t="s">
        <v>472</v>
      </c>
      <c r="D138" s="12" t="s">
        <v>53</v>
      </c>
      <c r="E138" s="18" t="s">
        <v>473</v>
      </c>
      <c r="F138" s="19" t="s">
        <v>166</v>
      </c>
      <c r="G138" s="20">
        <v>1312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1178</v>
      </c>
    </row>
    <row r="140" spans="1:16" ht="51" x14ac:dyDescent="0.2">
      <c r="A140" s="24" t="s">
        <v>44</v>
      </c>
      <c r="E140" s="25" t="s">
        <v>1179</v>
      </c>
    </row>
    <row r="141" spans="1:16" ht="51" x14ac:dyDescent="0.2">
      <c r="A141" t="s">
        <v>46</v>
      </c>
      <c r="E141" s="23" t="s">
        <v>465</v>
      </c>
    </row>
    <row r="142" spans="1:16" x14ac:dyDescent="0.2">
      <c r="A142" s="12" t="s">
        <v>37</v>
      </c>
      <c r="B142" s="17" t="s">
        <v>358</v>
      </c>
      <c r="C142" s="17" t="s">
        <v>472</v>
      </c>
      <c r="D142" s="12" t="s">
        <v>57</v>
      </c>
      <c r="E142" s="18" t="s">
        <v>473</v>
      </c>
      <c r="F142" s="19" t="s">
        <v>166</v>
      </c>
      <c r="G142" s="20">
        <v>4709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718</v>
      </c>
    </row>
    <row r="144" spans="1:16" ht="89.25" x14ac:dyDescent="0.2">
      <c r="A144" s="24" t="s">
        <v>44</v>
      </c>
      <c r="E144" s="25" t="s">
        <v>1180</v>
      </c>
    </row>
    <row r="145" spans="1:16" ht="51" x14ac:dyDescent="0.2">
      <c r="A145" t="s">
        <v>46</v>
      </c>
      <c r="E145" s="23" t="s">
        <v>465</v>
      </c>
    </row>
    <row r="146" spans="1:16" ht="25.5" x14ac:dyDescent="0.2">
      <c r="A146" s="12" t="s">
        <v>37</v>
      </c>
      <c r="B146" s="17" t="s">
        <v>364</v>
      </c>
      <c r="C146" s="17" t="s">
        <v>1181</v>
      </c>
      <c r="D146" s="12" t="s">
        <v>45</v>
      </c>
      <c r="E146" s="18" t="s">
        <v>1182</v>
      </c>
      <c r="F146" s="19" t="s">
        <v>166</v>
      </c>
      <c r="G146" s="20">
        <v>1913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6" x14ac:dyDescent="0.2">
      <c r="A147" s="22" t="s">
        <v>42</v>
      </c>
      <c r="E147" s="23" t="s">
        <v>1183</v>
      </c>
    </row>
    <row r="148" spans="1:16" ht="76.5" x14ac:dyDescent="0.2">
      <c r="A148" s="24" t="s">
        <v>44</v>
      </c>
      <c r="E148" s="25" t="s">
        <v>1184</v>
      </c>
    </row>
    <row r="149" spans="1:16" ht="140.25" x14ac:dyDescent="0.2">
      <c r="A149" t="s">
        <v>46</v>
      </c>
      <c r="E149" s="23" t="s">
        <v>481</v>
      </c>
    </row>
    <row r="150" spans="1:16" x14ac:dyDescent="0.2">
      <c r="A150" s="12" t="s">
        <v>37</v>
      </c>
      <c r="B150" s="17" t="s">
        <v>370</v>
      </c>
      <c r="C150" s="17" t="s">
        <v>1185</v>
      </c>
      <c r="D150" s="12" t="s">
        <v>45</v>
      </c>
      <c r="E150" s="18" t="s">
        <v>1186</v>
      </c>
      <c r="F150" s="19" t="s">
        <v>166</v>
      </c>
      <c r="G150" s="20">
        <v>1885</v>
      </c>
      <c r="H150" s="21">
        <v>0</v>
      </c>
      <c r="I150" s="21">
        <f>ROUND(ROUND(H150,2)*ROUND(G150,3),2)</f>
        <v>0</v>
      </c>
      <c r="O150">
        <f>(I150*21)/100</f>
        <v>0</v>
      </c>
      <c r="P150" t="s">
        <v>17</v>
      </c>
    </row>
    <row r="151" spans="1:16" x14ac:dyDescent="0.2">
      <c r="A151" s="22" t="s">
        <v>42</v>
      </c>
      <c r="E151" s="23" t="s">
        <v>1187</v>
      </c>
    </row>
    <row r="152" spans="1:16" ht="63.75" x14ac:dyDescent="0.2">
      <c r="A152" s="24" t="s">
        <v>44</v>
      </c>
      <c r="E152" s="25" t="s">
        <v>1188</v>
      </c>
    </row>
    <row r="153" spans="1:16" ht="140.25" x14ac:dyDescent="0.2">
      <c r="A153" t="s">
        <v>46</v>
      </c>
      <c r="E153" s="23" t="s">
        <v>481</v>
      </c>
    </row>
    <row r="154" spans="1:16" x14ac:dyDescent="0.2">
      <c r="A154" s="12" t="s">
        <v>37</v>
      </c>
      <c r="B154" s="17" t="s">
        <v>376</v>
      </c>
      <c r="C154" s="17" t="s">
        <v>811</v>
      </c>
      <c r="D154" s="12" t="s">
        <v>45</v>
      </c>
      <c r="E154" s="18" t="s">
        <v>812</v>
      </c>
      <c r="F154" s="19" t="s">
        <v>180</v>
      </c>
      <c r="G154" s="20">
        <v>4.5</v>
      </c>
      <c r="H154" s="21">
        <v>0</v>
      </c>
      <c r="I154" s="21">
        <f>ROUND(ROUND(H154,2)*ROUND(G154,3),2)</f>
        <v>0</v>
      </c>
      <c r="O154">
        <f>(I154*21)/100</f>
        <v>0</v>
      </c>
      <c r="P154" t="s">
        <v>17</v>
      </c>
    </row>
    <row r="155" spans="1:16" x14ac:dyDescent="0.2">
      <c r="A155" s="22" t="s">
        <v>42</v>
      </c>
      <c r="E155" s="23" t="s">
        <v>1189</v>
      </c>
    </row>
    <row r="156" spans="1:16" x14ac:dyDescent="0.2">
      <c r="A156" s="24" t="s">
        <v>44</v>
      </c>
      <c r="E156" s="25" t="s">
        <v>1190</v>
      </c>
    </row>
    <row r="157" spans="1:16" ht="140.25" x14ac:dyDescent="0.2">
      <c r="A157" t="s">
        <v>46</v>
      </c>
      <c r="E157" s="23" t="s">
        <v>481</v>
      </c>
    </row>
    <row r="158" spans="1:16" x14ac:dyDescent="0.2">
      <c r="A158" s="12" t="s">
        <v>37</v>
      </c>
      <c r="B158" s="17" t="s">
        <v>382</v>
      </c>
      <c r="C158" s="17" t="s">
        <v>488</v>
      </c>
      <c r="D158" s="12" t="s">
        <v>45</v>
      </c>
      <c r="E158" s="18" t="s">
        <v>489</v>
      </c>
      <c r="F158" s="19" t="s">
        <v>166</v>
      </c>
      <c r="G158" s="20">
        <v>1120</v>
      </c>
      <c r="H158" s="21">
        <v>0</v>
      </c>
      <c r="I158" s="21">
        <f>ROUND(ROUND(H158,2)*ROUND(G158,3),2)</f>
        <v>0</v>
      </c>
      <c r="O158">
        <f>(I158*21)/100</f>
        <v>0</v>
      </c>
      <c r="P158" t="s">
        <v>17</v>
      </c>
    </row>
    <row r="159" spans="1:16" x14ac:dyDescent="0.2">
      <c r="A159" s="22" t="s">
        <v>42</v>
      </c>
      <c r="E159" s="23" t="s">
        <v>1189</v>
      </c>
    </row>
    <row r="160" spans="1:16" ht="76.5" x14ac:dyDescent="0.2">
      <c r="A160" s="24" t="s">
        <v>44</v>
      </c>
      <c r="E160" s="25" t="s">
        <v>1191</v>
      </c>
    </row>
    <row r="161" spans="1:16" ht="140.25" x14ac:dyDescent="0.2">
      <c r="A161" t="s">
        <v>46</v>
      </c>
      <c r="E161" s="23" t="s">
        <v>481</v>
      </c>
    </row>
    <row r="162" spans="1:16" x14ac:dyDescent="0.2">
      <c r="A162" s="12" t="s">
        <v>37</v>
      </c>
      <c r="B162" s="17" t="s">
        <v>388</v>
      </c>
      <c r="C162" s="17" t="s">
        <v>1192</v>
      </c>
      <c r="D162" s="12" t="s">
        <v>45</v>
      </c>
      <c r="E162" s="18" t="s">
        <v>1193</v>
      </c>
      <c r="F162" s="19" t="s">
        <v>166</v>
      </c>
      <c r="G162" s="20">
        <v>721</v>
      </c>
      <c r="H162" s="21">
        <v>0</v>
      </c>
      <c r="I162" s="21">
        <f>ROUND(ROUND(H162,2)*ROUND(G162,3),2)</f>
        <v>0</v>
      </c>
      <c r="O162">
        <f>(I162*21)/100</f>
        <v>0</v>
      </c>
      <c r="P162" t="s">
        <v>17</v>
      </c>
    </row>
    <row r="163" spans="1:16" x14ac:dyDescent="0.2">
      <c r="A163" s="22" t="s">
        <v>42</v>
      </c>
      <c r="E163" s="23" t="s">
        <v>1189</v>
      </c>
    </row>
    <row r="164" spans="1:16" ht="38.25" x14ac:dyDescent="0.2">
      <c r="A164" s="24" t="s">
        <v>44</v>
      </c>
      <c r="E164" s="25" t="s">
        <v>1194</v>
      </c>
    </row>
    <row r="165" spans="1:16" ht="140.25" x14ac:dyDescent="0.2">
      <c r="A165" t="s">
        <v>46</v>
      </c>
      <c r="E165" s="23" t="s">
        <v>481</v>
      </c>
    </row>
    <row r="166" spans="1:16" x14ac:dyDescent="0.2">
      <c r="A166" s="12" t="s">
        <v>37</v>
      </c>
      <c r="B166" s="17" t="s">
        <v>394</v>
      </c>
      <c r="C166" s="17" t="s">
        <v>1195</v>
      </c>
      <c r="D166" s="12" t="s">
        <v>45</v>
      </c>
      <c r="E166" s="18" t="s">
        <v>1196</v>
      </c>
      <c r="F166" s="19" t="s">
        <v>180</v>
      </c>
      <c r="G166" s="20">
        <v>5.25</v>
      </c>
      <c r="H166" s="21">
        <v>0</v>
      </c>
      <c r="I166" s="21">
        <f>ROUND(ROUND(H166,2)*ROUND(G166,3),2)</f>
        <v>0</v>
      </c>
      <c r="O166">
        <f>(I166*21)/100</f>
        <v>0</v>
      </c>
      <c r="P166" t="s">
        <v>17</v>
      </c>
    </row>
    <row r="167" spans="1:16" ht="25.5" x14ac:dyDescent="0.2">
      <c r="A167" s="22" t="s">
        <v>42</v>
      </c>
      <c r="E167" s="23" t="s">
        <v>1197</v>
      </c>
    </row>
    <row r="168" spans="1:16" x14ac:dyDescent="0.2">
      <c r="A168" s="24" t="s">
        <v>44</v>
      </c>
      <c r="E168" s="25" t="s">
        <v>1198</v>
      </c>
    </row>
    <row r="169" spans="1:16" ht="140.25" x14ac:dyDescent="0.2">
      <c r="A169" t="s">
        <v>46</v>
      </c>
      <c r="E169" s="23" t="s">
        <v>1199</v>
      </c>
    </row>
    <row r="170" spans="1:16" x14ac:dyDescent="0.2">
      <c r="A170" s="12" t="s">
        <v>37</v>
      </c>
      <c r="B170" s="17" t="s">
        <v>399</v>
      </c>
      <c r="C170" s="17" t="s">
        <v>1200</v>
      </c>
      <c r="D170" s="12" t="s">
        <v>45</v>
      </c>
      <c r="E170" s="18" t="s">
        <v>1201</v>
      </c>
      <c r="F170" s="19" t="s">
        <v>166</v>
      </c>
      <c r="G170" s="20">
        <v>227.72</v>
      </c>
      <c r="H170" s="21">
        <v>0</v>
      </c>
      <c r="I170" s="21">
        <f>ROUND(ROUND(H170,2)*ROUND(G170,3),2)</f>
        <v>0</v>
      </c>
      <c r="O170">
        <f>(I170*21)/100</f>
        <v>0</v>
      </c>
      <c r="P170" t="s">
        <v>17</v>
      </c>
    </row>
    <row r="171" spans="1:16" x14ac:dyDescent="0.2">
      <c r="A171" s="22" t="s">
        <v>42</v>
      </c>
      <c r="E171" s="23" t="s">
        <v>45</v>
      </c>
    </row>
    <row r="172" spans="1:16" ht="38.25" x14ac:dyDescent="0.2">
      <c r="A172" s="24" t="s">
        <v>44</v>
      </c>
      <c r="E172" s="25" t="s">
        <v>1202</v>
      </c>
    </row>
    <row r="173" spans="1:16" ht="165.75" x14ac:dyDescent="0.2">
      <c r="A173" t="s">
        <v>46</v>
      </c>
      <c r="E173" s="23" t="s">
        <v>496</v>
      </c>
    </row>
    <row r="174" spans="1:16" x14ac:dyDescent="0.2">
      <c r="A174" s="12" t="s">
        <v>37</v>
      </c>
      <c r="B174" s="17" t="s">
        <v>406</v>
      </c>
      <c r="C174" s="17" t="s">
        <v>493</v>
      </c>
      <c r="D174" s="12" t="s">
        <v>45</v>
      </c>
      <c r="E174" s="18" t="s">
        <v>494</v>
      </c>
      <c r="F174" s="19" t="s">
        <v>166</v>
      </c>
      <c r="G174" s="20">
        <v>77.900000000000006</v>
      </c>
      <c r="H174" s="21">
        <v>0</v>
      </c>
      <c r="I174" s="21">
        <f>ROUND(ROUND(H174,2)*ROUND(G174,3),2)</f>
        <v>0</v>
      </c>
      <c r="O174">
        <f>(I174*21)/100</f>
        <v>0</v>
      </c>
      <c r="P174" t="s">
        <v>17</v>
      </c>
    </row>
    <row r="175" spans="1:16" x14ac:dyDescent="0.2">
      <c r="A175" s="22" t="s">
        <v>42</v>
      </c>
      <c r="E175" s="23" t="s">
        <v>45</v>
      </c>
    </row>
    <row r="176" spans="1:16" ht="51" x14ac:dyDescent="0.2">
      <c r="A176" s="24" t="s">
        <v>44</v>
      </c>
      <c r="E176" s="25" t="s">
        <v>1203</v>
      </c>
    </row>
    <row r="177" spans="1:18" ht="165.75" x14ac:dyDescent="0.2">
      <c r="A177" t="s">
        <v>46</v>
      </c>
      <c r="E177" s="23" t="s">
        <v>496</v>
      </c>
    </row>
    <row r="178" spans="1:18" ht="25.5" x14ac:dyDescent="0.2">
      <c r="A178" s="12" t="s">
        <v>37</v>
      </c>
      <c r="B178" s="17" t="s">
        <v>411</v>
      </c>
      <c r="C178" s="17" t="s">
        <v>1204</v>
      </c>
      <c r="D178" s="12" t="s">
        <v>45</v>
      </c>
      <c r="E178" s="18" t="s">
        <v>1205</v>
      </c>
      <c r="F178" s="19" t="s">
        <v>166</v>
      </c>
      <c r="G178" s="20">
        <v>8.1</v>
      </c>
      <c r="H178" s="21">
        <v>0</v>
      </c>
      <c r="I178" s="21">
        <f>ROUND(ROUND(H178,2)*ROUND(G178,3),2)</f>
        <v>0</v>
      </c>
      <c r="O178">
        <f>(I178*21)/100</f>
        <v>0</v>
      </c>
      <c r="P178" t="s">
        <v>17</v>
      </c>
    </row>
    <row r="179" spans="1:18" x14ac:dyDescent="0.2">
      <c r="A179" s="22" t="s">
        <v>42</v>
      </c>
      <c r="E179" s="23" t="s">
        <v>1206</v>
      </c>
    </row>
    <row r="180" spans="1:18" x14ac:dyDescent="0.2">
      <c r="A180" s="24" t="s">
        <v>44</v>
      </c>
      <c r="E180" s="25" t="s">
        <v>1207</v>
      </c>
    </row>
    <row r="181" spans="1:18" ht="165.75" x14ac:dyDescent="0.2">
      <c r="A181" t="s">
        <v>46</v>
      </c>
      <c r="E181" s="23" t="s">
        <v>496</v>
      </c>
    </row>
    <row r="182" spans="1:18" ht="12.75" customHeight="1" x14ac:dyDescent="0.2">
      <c r="A182" s="2" t="s">
        <v>35</v>
      </c>
      <c r="B182" s="2"/>
      <c r="C182" s="27" t="s">
        <v>64</v>
      </c>
      <c r="D182" s="2"/>
      <c r="E182" s="15" t="s">
        <v>497</v>
      </c>
      <c r="F182" s="2"/>
      <c r="G182" s="2"/>
      <c r="H182" s="2"/>
      <c r="I182" s="28">
        <f>0+Q182</f>
        <v>0</v>
      </c>
      <c r="O182">
        <f>0+R182</f>
        <v>0</v>
      </c>
      <c r="Q182">
        <f>0+I183+I187+I191</f>
        <v>0</v>
      </c>
      <c r="R182">
        <f>0+O183+O187+O191</f>
        <v>0</v>
      </c>
    </row>
    <row r="183" spans="1:18" x14ac:dyDescent="0.2">
      <c r="A183" s="12" t="s">
        <v>37</v>
      </c>
      <c r="B183" s="17" t="s">
        <v>416</v>
      </c>
      <c r="C183" s="17" t="s">
        <v>1208</v>
      </c>
      <c r="D183" s="12" t="s">
        <v>1209</v>
      </c>
      <c r="E183" s="18" t="s">
        <v>1210</v>
      </c>
      <c r="F183" s="19" t="s">
        <v>61</v>
      </c>
      <c r="G183" s="20">
        <v>1</v>
      </c>
      <c r="H183" s="21">
        <v>0</v>
      </c>
      <c r="I183" s="21">
        <f>ROUND(ROUND(H183,2)*ROUND(G183,3),2)</f>
        <v>0</v>
      </c>
      <c r="O183">
        <f>(I183*21)/100</f>
        <v>0</v>
      </c>
      <c r="P183" t="s">
        <v>17</v>
      </c>
    </row>
    <row r="184" spans="1:18" ht="25.5" x14ac:dyDescent="0.2">
      <c r="A184" s="22" t="s">
        <v>42</v>
      </c>
      <c r="E184" s="23" t="s">
        <v>1211</v>
      </c>
    </row>
    <row r="185" spans="1:18" x14ac:dyDescent="0.2">
      <c r="A185" s="24" t="s">
        <v>44</v>
      </c>
      <c r="E185" s="25" t="s">
        <v>45</v>
      </c>
    </row>
    <row r="186" spans="1:18" x14ac:dyDescent="0.2">
      <c r="A186" t="s">
        <v>46</v>
      </c>
      <c r="E186" s="23" t="s">
        <v>45</v>
      </c>
    </row>
    <row r="187" spans="1:18" x14ac:dyDescent="0.2">
      <c r="A187" s="12" t="s">
        <v>37</v>
      </c>
      <c r="B187" s="17" t="s">
        <v>421</v>
      </c>
      <c r="C187" s="17" t="s">
        <v>1212</v>
      </c>
      <c r="D187" s="12" t="s">
        <v>45</v>
      </c>
      <c r="E187" s="18" t="s">
        <v>1213</v>
      </c>
      <c r="F187" s="19" t="s">
        <v>150</v>
      </c>
      <c r="G187" s="20">
        <v>0.06</v>
      </c>
      <c r="H187" s="21">
        <v>0</v>
      </c>
      <c r="I187" s="21">
        <f>ROUND(ROUND(H187,2)*ROUND(G187,3),2)</f>
        <v>0</v>
      </c>
      <c r="O187">
        <f>(I187*21)/100</f>
        <v>0</v>
      </c>
      <c r="P187" t="s">
        <v>17</v>
      </c>
    </row>
    <row r="188" spans="1:18" x14ac:dyDescent="0.2">
      <c r="A188" s="22" t="s">
        <v>42</v>
      </c>
      <c r="E188" s="23" t="s">
        <v>45</v>
      </c>
    </row>
    <row r="189" spans="1:18" x14ac:dyDescent="0.2">
      <c r="A189" s="24" t="s">
        <v>44</v>
      </c>
      <c r="E189" s="25" t="s">
        <v>1214</v>
      </c>
    </row>
    <row r="190" spans="1:18" ht="51" x14ac:dyDescent="0.2">
      <c r="A190" t="s">
        <v>46</v>
      </c>
      <c r="E190" s="23" t="s">
        <v>1215</v>
      </c>
    </row>
    <row r="191" spans="1:18" x14ac:dyDescent="0.2">
      <c r="A191" s="12" t="s">
        <v>37</v>
      </c>
      <c r="B191" s="17" t="s">
        <v>427</v>
      </c>
      <c r="C191" s="17" t="s">
        <v>499</v>
      </c>
      <c r="D191" s="12" t="s">
        <v>45</v>
      </c>
      <c r="E191" s="18" t="s">
        <v>500</v>
      </c>
      <c r="F191" s="19" t="s">
        <v>166</v>
      </c>
      <c r="G191" s="20">
        <v>21</v>
      </c>
      <c r="H191" s="21">
        <v>0</v>
      </c>
      <c r="I191" s="21">
        <f>ROUND(ROUND(H191,2)*ROUND(G191,3),2)</f>
        <v>0</v>
      </c>
      <c r="O191">
        <f>(I191*21)/100</f>
        <v>0</v>
      </c>
      <c r="P191" t="s">
        <v>17</v>
      </c>
    </row>
    <row r="192" spans="1:18" x14ac:dyDescent="0.2">
      <c r="A192" s="22" t="s">
        <v>42</v>
      </c>
      <c r="E192" s="23" t="s">
        <v>1216</v>
      </c>
    </row>
    <row r="193" spans="1:18" x14ac:dyDescent="0.2">
      <c r="A193" s="24" t="s">
        <v>44</v>
      </c>
      <c r="E193" s="25" t="s">
        <v>1217</v>
      </c>
    </row>
    <row r="194" spans="1:18" ht="51" x14ac:dyDescent="0.2">
      <c r="A194" t="s">
        <v>46</v>
      </c>
      <c r="E194" s="23" t="s">
        <v>1218</v>
      </c>
    </row>
    <row r="195" spans="1:18" ht="12.75" customHeight="1" x14ac:dyDescent="0.2">
      <c r="A195" s="2" t="s">
        <v>35</v>
      </c>
      <c r="B195" s="2"/>
      <c r="C195" s="27" t="s">
        <v>67</v>
      </c>
      <c r="D195" s="2"/>
      <c r="E195" s="15" t="s">
        <v>504</v>
      </c>
      <c r="F195" s="2"/>
      <c r="G195" s="2"/>
      <c r="H195" s="2"/>
      <c r="I195" s="28">
        <f>0+Q195</f>
        <v>0</v>
      </c>
      <c r="O195">
        <f>0+R195</f>
        <v>0</v>
      </c>
      <c r="Q195">
        <f>0+I196+I200+I204+I208+I212+I216</f>
        <v>0</v>
      </c>
      <c r="R195">
        <f>0+O196+O200+O204+O208+O212+O216</f>
        <v>0</v>
      </c>
    </row>
    <row r="196" spans="1:18" x14ac:dyDescent="0.2">
      <c r="A196" s="12" t="s">
        <v>37</v>
      </c>
      <c r="B196" s="17" t="s">
        <v>432</v>
      </c>
      <c r="C196" s="17" t="s">
        <v>521</v>
      </c>
      <c r="D196" s="12" t="s">
        <v>45</v>
      </c>
      <c r="E196" s="18" t="s">
        <v>522</v>
      </c>
      <c r="F196" s="19" t="s">
        <v>197</v>
      </c>
      <c r="G196" s="20">
        <v>46</v>
      </c>
      <c r="H196" s="21">
        <v>0</v>
      </c>
      <c r="I196" s="21">
        <f>ROUND(ROUND(H196,2)*ROUND(G196,3),2)</f>
        <v>0</v>
      </c>
      <c r="O196">
        <f>(I196*21)/100</f>
        <v>0</v>
      </c>
      <c r="P196" t="s">
        <v>17</v>
      </c>
    </row>
    <row r="197" spans="1:18" x14ac:dyDescent="0.2">
      <c r="A197" s="22" t="s">
        <v>42</v>
      </c>
      <c r="E197" s="23" t="s">
        <v>1219</v>
      </c>
    </row>
    <row r="198" spans="1:18" x14ac:dyDescent="0.2">
      <c r="A198" s="24" t="s">
        <v>44</v>
      </c>
      <c r="E198" s="25" t="s">
        <v>1220</v>
      </c>
    </row>
    <row r="199" spans="1:18" ht="255" x14ac:dyDescent="0.2">
      <c r="A199" t="s">
        <v>46</v>
      </c>
      <c r="E199" s="23" t="s">
        <v>525</v>
      </c>
    </row>
    <row r="200" spans="1:18" x14ac:dyDescent="0.2">
      <c r="A200" s="12" t="s">
        <v>37</v>
      </c>
      <c r="B200" s="17" t="s">
        <v>439</v>
      </c>
      <c r="C200" s="17" t="s">
        <v>537</v>
      </c>
      <c r="D200" s="12" t="s">
        <v>45</v>
      </c>
      <c r="E200" s="18" t="s">
        <v>538</v>
      </c>
      <c r="F200" s="19" t="s">
        <v>89</v>
      </c>
      <c r="G200" s="20">
        <v>7</v>
      </c>
      <c r="H200" s="21">
        <v>0</v>
      </c>
      <c r="I200" s="21">
        <f>ROUND(ROUND(H200,2)*ROUND(G200,3),2)</f>
        <v>0</v>
      </c>
      <c r="O200">
        <f>(I200*21)/100</f>
        <v>0</v>
      </c>
      <c r="P200" t="s">
        <v>17</v>
      </c>
    </row>
    <row r="201" spans="1:18" x14ac:dyDescent="0.2">
      <c r="A201" s="22" t="s">
        <v>42</v>
      </c>
      <c r="E201" s="23" t="s">
        <v>45</v>
      </c>
    </row>
    <row r="202" spans="1:18" x14ac:dyDescent="0.2">
      <c r="A202" s="24" t="s">
        <v>44</v>
      </c>
      <c r="E202" s="25" t="s">
        <v>1221</v>
      </c>
    </row>
    <row r="203" spans="1:18" ht="76.5" x14ac:dyDescent="0.2">
      <c r="A203" t="s">
        <v>46</v>
      </c>
      <c r="E203" s="23" t="s">
        <v>1222</v>
      </c>
    </row>
    <row r="204" spans="1:18" x14ac:dyDescent="0.2">
      <c r="A204" s="12" t="s">
        <v>37</v>
      </c>
      <c r="B204" s="17" t="s">
        <v>445</v>
      </c>
      <c r="C204" s="17" t="s">
        <v>938</v>
      </c>
      <c r="D204" s="12" t="s">
        <v>45</v>
      </c>
      <c r="E204" s="18" t="s">
        <v>939</v>
      </c>
      <c r="F204" s="19" t="s">
        <v>89</v>
      </c>
      <c r="G204" s="20">
        <v>5</v>
      </c>
      <c r="H204" s="21">
        <v>0</v>
      </c>
      <c r="I204" s="21">
        <f>ROUND(ROUND(H204,2)*ROUND(G204,3),2)</f>
        <v>0</v>
      </c>
      <c r="O204">
        <f>(I204*21)/100</f>
        <v>0</v>
      </c>
      <c r="P204" t="s">
        <v>17</v>
      </c>
    </row>
    <row r="205" spans="1:18" x14ac:dyDescent="0.2">
      <c r="A205" s="22" t="s">
        <v>42</v>
      </c>
      <c r="E205" s="23" t="s">
        <v>45</v>
      </c>
    </row>
    <row r="206" spans="1:18" x14ac:dyDescent="0.2">
      <c r="A206" s="24" t="s">
        <v>44</v>
      </c>
      <c r="E206" s="25" t="s">
        <v>45</v>
      </c>
    </row>
    <row r="207" spans="1:18" ht="38.25" x14ac:dyDescent="0.2">
      <c r="A207" t="s">
        <v>46</v>
      </c>
      <c r="E207" s="23" t="s">
        <v>940</v>
      </c>
    </row>
    <row r="208" spans="1:18" x14ac:dyDescent="0.2">
      <c r="A208" s="12" t="s">
        <v>37</v>
      </c>
      <c r="B208" s="17" t="s">
        <v>450</v>
      </c>
      <c r="C208" s="17" t="s">
        <v>1223</v>
      </c>
      <c r="D208" s="12" t="s">
        <v>45</v>
      </c>
      <c r="E208" s="18" t="s">
        <v>1224</v>
      </c>
      <c r="F208" s="19" t="s">
        <v>89</v>
      </c>
      <c r="G208" s="20">
        <v>1</v>
      </c>
      <c r="H208" s="21">
        <v>0</v>
      </c>
      <c r="I208" s="21">
        <f>ROUND(ROUND(H208,2)*ROUND(G208,3),2)</f>
        <v>0</v>
      </c>
      <c r="O208">
        <f>(I208*21)/100</f>
        <v>0</v>
      </c>
      <c r="P208" t="s">
        <v>17</v>
      </c>
    </row>
    <row r="209" spans="1:18" x14ac:dyDescent="0.2">
      <c r="A209" s="22" t="s">
        <v>42</v>
      </c>
      <c r="E209" s="23" t="s">
        <v>45</v>
      </c>
    </row>
    <row r="210" spans="1:18" x14ac:dyDescent="0.2">
      <c r="A210" s="24" t="s">
        <v>44</v>
      </c>
      <c r="E210" s="25" t="s">
        <v>45</v>
      </c>
    </row>
    <row r="211" spans="1:18" ht="38.25" x14ac:dyDescent="0.2">
      <c r="A211" t="s">
        <v>46</v>
      </c>
      <c r="E211" s="23" t="s">
        <v>940</v>
      </c>
    </row>
    <row r="212" spans="1:18" x14ac:dyDescent="0.2">
      <c r="A212" s="12" t="s">
        <v>37</v>
      </c>
      <c r="B212" s="17" t="s">
        <v>455</v>
      </c>
      <c r="C212" s="17" t="s">
        <v>1225</v>
      </c>
      <c r="D212" s="12" t="s">
        <v>45</v>
      </c>
      <c r="E212" s="18" t="s">
        <v>1226</v>
      </c>
      <c r="F212" s="19" t="s">
        <v>89</v>
      </c>
      <c r="G212" s="20">
        <v>2</v>
      </c>
      <c r="H212" s="21">
        <v>0</v>
      </c>
      <c r="I212" s="21">
        <f>ROUND(ROUND(H212,2)*ROUND(G212,3),2)</f>
        <v>0</v>
      </c>
      <c r="O212">
        <f>(I212*21)/100</f>
        <v>0</v>
      </c>
      <c r="P212" t="s">
        <v>17</v>
      </c>
    </row>
    <row r="213" spans="1:18" x14ac:dyDescent="0.2">
      <c r="A213" s="22" t="s">
        <v>42</v>
      </c>
      <c r="E213" s="23" t="s">
        <v>1227</v>
      </c>
    </row>
    <row r="214" spans="1:18" x14ac:dyDescent="0.2">
      <c r="A214" s="24" t="s">
        <v>44</v>
      </c>
      <c r="E214" s="25" t="s">
        <v>45</v>
      </c>
    </row>
    <row r="215" spans="1:18" ht="51" x14ac:dyDescent="0.2">
      <c r="A215" t="s">
        <v>46</v>
      </c>
      <c r="E215" s="23" t="s">
        <v>1228</v>
      </c>
    </row>
    <row r="216" spans="1:18" x14ac:dyDescent="0.2">
      <c r="A216" s="12" t="s">
        <v>37</v>
      </c>
      <c r="B216" s="17" t="s">
        <v>461</v>
      </c>
      <c r="C216" s="17" t="s">
        <v>1229</v>
      </c>
      <c r="D216" s="12" t="s">
        <v>45</v>
      </c>
      <c r="E216" s="18" t="s">
        <v>1230</v>
      </c>
      <c r="F216" s="19" t="s">
        <v>89</v>
      </c>
      <c r="G216" s="20">
        <v>3</v>
      </c>
      <c r="H216" s="21">
        <v>0</v>
      </c>
      <c r="I216" s="21">
        <f>ROUND(ROUND(H216,2)*ROUND(G216,3),2)</f>
        <v>0</v>
      </c>
      <c r="O216">
        <f>(I216*21)/100</f>
        <v>0</v>
      </c>
      <c r="P216" t="s">
        <v>17</v>
      </c>
    </row>
    <row r="217" spans="1:18" x14ac:dyDescent="0.2">
      <c r="A217" s="22" t="s">
        <v>42</v>
      </c>
      <c r="E217" s="23" t="s">
        <v>1231</v>
      </c>
    </row>
    <row r="218" spans="1:18" x14ac:dyDescent="0.2">
      <c r="A218" s="24" t="s">
        <v>44</v>
      </c>
      <c r="E218" s="25" t="s">
        <v>45</v>
      </c>
    </row>
    <row r="219" spans="1:18" ht="51" x14ac:dyDescent="0.2">
      <c r="A219" t="s">
        <v>46</v>
      </c>
      <c r="E219" s="23" t="s">
        <v>1228</v>
      </c>
    </row>
    <row r="220" spans="1:18" ht="12.75" customHeight="1" x14ac:dyDescent="0.2">
      <c r="A220" s="2" t="s">
        <v>35</v>
      </c>
      <c r="B220" s="2"/>
      <c r="C220" s="27" t="s">
        <v>32</v>
      </c>
      <c r="D220" s="2"/>
      <c r="E220" s="15" t="s">
        <v>177</v>
      </c>
      <c r="F220" s="2"/>
      <c r="G220" s="2"/>
      <c r="H220" s="2"/>
      <c r="I220" s="28">
        <f>0+Q220</f>
        <v>0</v>
      </c>
      <c r="O220">
        <f>0+R220</f>
        <v>0</v>
      </c>
      <c r="Q220">
        <f>0+I221+I225+I229+I233+I237+I241+I245+I249+I253+I257+I261+I265+I269+I273+I277+I281+I285+I289+I293+I297+I301+I305+I309+I313+I317+I321+I325+I329+I333</f>
        <v>0</v>
      </c>
      <c r="R220">
        <f>0+O221+O225+O229+O233+O237+O241+O245+O249+O253+O257+O261+O265+O269+O273+O277+O281+O285+O289+O293+O297+O301+O305+O309+O313+O317+O321+O325+O329+O333</f>
        <v>0</v>
      </c>
    </row>
    <row r="221" spans="1:18" ht="25.5" x14ac:dyDescent="0.2">
      <c r="A221" s="12" t="s">
        <v>37</v>
      </c>
      <c r="B221" s="17" t="s">
        <v>466</v>
      </c>
      <c r="C221" s="17" t="s">
        <v>573</v>
      </c>
      <c r="D221" s="12" t="s">
        <v>45</v>
      </c>
      <c r="E221" s="18" t="s">
        <v>574</v>
      </c>
      <c r="F221" s="19" t="s">
        <v>89</v>
      </c>
      <c r="G221" s="20">
        <v>33</v>
      </c>
      <c r="H221" s="21">
        <v>0</v>
      </c>
      <c r="I221" s="21">
        <f>ROUND(ROUND(H221,2)*ROUND(G221,3),2)</f>
        <v>0</v>
      </c>
      <c r="O221">
        <f>(I221*21)/100</f>
        <v>0</v>
      </c>
      <c r="P221" t="s">
        <v>17</v>
      </c>
    </row>
    <row r="222" spans="1:18" x14ac:dyDescent="0.2">
      <c r="A222" s="22" t="s">
        <v>42</v>
      </c>
      <c r="E222" s="23" t="s">
        <v>45</v>
      </c>
    </row>
    <row r="223" spans="1:18" ht="153" x14ac:dyDescent="0.2">
      <c r="A223" s="24" t="s">
        <v>44</v>
      </c>
      <c r="E223" s="25" t="s">
        <v>1232</v>
      </c>
    </row>
    <row r="224" spans="1:18" ht="63.75" x14ac:dyDescent="0.2">
      <c r="A224" t="s">
        <v>46</v>
      </c>
      <c r="E224" s="23" t="s">
        <v>1233</v>
      </c>
    </row>
    <row r="225" spans="1:16" ht="25.5" x14ac:dyDescent="0.2">
      <c r="A225" s="12" t="s">
        <v>37</v>
      </c>
      <c r="B225" s="17" t="s">
        <v>471</v>
      </c>
      <c r="C225" s="17" t="s">
        <v>831</v>
      </c>
      <c r="D225" s="12" t="s">
        <v>45</v>
      </c>
      <c r="E225" s="18" t="s">
        <v>832</v>
      </c>
      <c r="F225" s="19" t="s">
        <v>89</v>
      </c>
      <c r="G225" s="20">
        <v>11</v>
      </c>
      <c r="H225" s="21">
        <v>0</v>
      </c>
      <c r="I225" s="21">
        <f>ROUND(ROUND(H225,2)*ROUND(G225,3),2)</f>
        <v>0</v>
      </c>
      <c r="O225">
        <f>(I225*21)/100</f>
        <v>0</v>
      </c>
      <c r="P225" t="s">
        <v>17</v>
      </c>
    </row>
    <row r="226" spans="1:16" x14ac:dyDescent="0.2">
      <c r="A226" s="22" t="s">
        <v>42</v>
      </c>
      <c r="E226" s="23" t="s">
        <v>941</v>
      </c>
    </row>
    <row r="227" spans="1:16" ht="114.75" x14ac:dyDescent="0.2">
      <c r="A227" s="24" t="s">
        <v>44</v>
      </c>
      <c r="E227" s="25" t="s">
        <v>1234</v>
      </c>
    </row>
    <row r="228" spans="1:16" ht="25.5" x14ac:dyDescent="0.2">
      <c r="A228" t="s">
        <v>46</v>
      </c>
      <c r="E228" s="23" t="s">
        <v>833</v>
      </c>
    </row>
    <row r="229" spans="1:16" x14ac:dyDescent="0.2">
      <c r="A229" s="12" t="s">
        <v>37</v>
      </c>
      <c r="B229" s="17" t="s">
        <v>476</v>
      </c>
      <c r="C229" s="17" t="s">
        <v>1235</v>
      </c>
      <c r="D229" s="12" t="s">
        <v>45</v>
      </c>
      <c r="E229" s="18" t="s">
        <v>1236</v>
      </c>
      <c r="F229" s="19" t="s">
        <v>89</v>
      </c>
      <c r="G229" s="20">
        <v>5</v>
      </c>
      <c r="H229" s="21">
        <v>0</v>
      </c>
      <c r="I229" s="21">
        <f>ROUND(ROUND(H229,2)*ROUND(G229,3),2)</f>
        <v>0</v>
      </c>
      <c r="O229">
        <f>(I229*21)/100</f>
        <v>0</v>
      </c>
      <c r="P229" t="s">
        <v>17</v>
      </c>
    </row>
    <row r="230" spans="1:16" x14ac:dyDescent="0.2">
      <c r="A230" s="22" t="s">
        <v>42</v>
      </c>
      <c r="E230" s="23" t="s">
        <v>192</v>
      </c>
    </row>
    <row r="231" spans="1:16" ht="51" x14ac:dyDescent="0.2">
      <c r="A231" s="24" t="s">
        <v>44</v>
      </c>
      <c r="E231" s="25" t="s">
        <v>1237</v>
      </c>
    </row>
    <row r="232" spans="1:16" ht="25.5" x14ac:dyDescent="0.2">
      <c r="A232" t="s">
        <v>46</v>
      </c>
      <c r="E232" s="23" t="s">
        <v>833</v>
      </c>
    </row>
    <row r="233" spans="1:16" ht="25.5" x14ac:dyDescent="0.2">
      <c r="A233" s="12" t="s">
        <v>37</v>
      </c>
      <c r="B233" s="17" t="s">
        <v>482</v>
      </c>
      <c r="C233" s="17" t="s">
        <v>1238</v>
      </c>
      <c r="D233" s="12" t="s">
        <v>45</v>
      </c>
      <c r="E233" s="18" t="s">
        <v>1239</v>
      </c>
      <c r="F233" s="19" t="s">
        <v>89</v>
      </c>
      <c r="G233" s="20">
        <v>6</v>
      </c>
      <c r="H233" s="21">
        <v>0</v>
      </c>
      <c r="I233" s="21">
        <f>ROUND(ROUND(H233,2)*ROUND(G233,3),2)</f>
        <v>0</v>
      </c>
      <c r="O233">
        <f>(I233*21)/100</f>
        <v>0</v>
      </c>
      <c r="P233" t="s">
        <v>17</v>
      </c>
    </row>
    <row r="234" spans="1:16" x14ac:dyDescent="0.2">
      <c r="A234" s="22" t="s">
        <v>42</v>
      </c>
      <c r="E234" s="23" t="s">
        <v>45</v>
      </c>
    </row>
    <row r="235" spans="1:16" ht="51" x14ac:dyDescent="0.2">
      <c r="A235" s="24" t="s">
        <v>44</v>
      </c>
      <c r="E235" s="25" t="s">
        <v>1240</v>
      </c>
    </row>
    <row r="236" spans="1:16" ht="63.75" x14ac:dyDescent="0.2">
      <c r="A236" t="s">
        <v>46</v>
      </c>
      <c r="E236" s="23" t="s">
        <v>1233</v>
      </c>
    </row>
    <row r="237" spans="1:16" x14ac:dyDescent="0.2">
      <c r="A237" s="12" t="s">
        <v>37</v>
      </c>
      <c r="B237" s="17" t="s">
        <v>487</v>
      </c>
      <c r="C237" s="17" t="s">
        <v>582</v>
      </c>
      <c r="D237" s="12" t="s">
        <v>45</v>
      </c>
      <c r="E237" s="18" t="s">
        <v>583</v>
      </c>
      <c r="F237" s="19" t="s">
        <v>166</v>
      </c>
      <c r="G237" s="20">
        <v>24</v>
      </c>
      <c r="H237" s="21">
        <v>0</v>
      </c>
      <c r="I237" s="21">
        <f>ROUND(ROUND(H237,2)*ROUND(G237,3),2)</f>
        <v>0</v>
      </c>
      <c r="O237">
        <f>(I237*21)/100</f>
        <v>0</v>
      </c>
      <c r="P237" t="s">
        <v>17</v>
      </c>
    </row>
    <row r="238" spans="1:16" x14ac:dyDescent="0.2">
      <c r="A238" s="22" t="s">
        <v>42</v>
      </c>
      <c r="E238" s="23" t="s">
        <v>45</v>
      </c>
    </row>
    <row r="239" spans="1:16" ht="38.25" x14ac:dyDescent="0.2">
      <c r="A239" s="24" t="s">
        <v>44</v>
      </c>
      <c r="E239" s="25" t="s">
        <v>1241</v>
      </c>
    </row>
    <row r="240" spans="1:16" ht="25.5" x14ac:dyDescent="0.2">
      <c r="A240" t="s">
        <v>46</v>
      </c>
      <c r="E240" s="23" t="s">
        <v>576</v>
      </c>
    </row>
    <row r="241" spans="1:16" x14ac:dyDescent="0.2">
      <c r="A241" s="12" t="s">
        <v>37</v>
      </c>
      <c r="B241" s="17" t="s">
        <v>492</v>
      </c>
      <c r="C241" s="17" t="s">
        <v>1242</v>
      </c>
      <c r="D241" s="12" t="s">
        <v>45</v>
      </c>
      <c r="E241" s="18" t="s">
        <v>1243</v>
      </c>
      <c r="F241" s="19" t="s">
        <v>166</v>
      </c>
      <c r="G241" s="20">
        <v>6</v>
      </c>
      <c r="H241" s="21">
        <v>0</v>
      </c>
      <c r="I241" s="21">
        <f>ROUND(ROUND(H241,2)*ROUND(G241,3),2)</f>
        <v>0</v>
      </c>
      <c r="O241">
        <f>(I241*21)/100</f>
        <v>0</v>
      </c>
      <c r="P241" t="s">
        <v>17</v>
      </c>
    </row>
    <row r="242" spans="1:16" x14ac:dyDescent="0.2">
      <c r="A242" s="22" t="s">
        <v>42</v>
      </c>
      <c r="E242" s="23" t="s">
        <v>941</v>
      </c>
    </row>
    <row r="243" spans="1:16" x14ac:dyDescent="0.2">
      <c r="A243" s="24" t="s">
        <v>44</v>
      </c>
      <c r="E243" s="25" t="s">
        <v>1244</v>
      </c>
    </row>
    <row r="244" spans="1:16" ht="25.5" x14ac:dyDescent="0.2">
      <c r="A244" t="s">
        <v>46</v>
      </c>
      <c r="E244" s="23" t="s">
        <v>833</v>
      </c>
    </row>
    <row r="245" spans="1:16" x14ac:dyDescent="0.2">
      <c r="A245" s="12" t="s">
        <v>37</v>
      </c>
      <c r="B245" s="17" t="s">
        <v>498</v>
      </c>
      <c r="C245" s="17" t="s">
        <v>1245</v>
      </c>
      <c r="D245" s="12" t="s">
        <v>45</v>
      </c>
      <c r="E245" s="18" t="s">
        <v>1246</v>
      </c>
      <c r="F245" s="19" t="s">
        <v>89</v>
      </c>
      <c r="G245" s="20">
        <v>2</v>
      </c>
      <c r="H245" s="21">
        <v>0</v>
      </c>
      <c r="I245" s="21">
        <f>ROUND(ROUND(H245,2)*ROUND(G245,3),2)</f>
        <v>0</v>
      </c>
      <c r="O245">
        <f>(I245*21)/100</f>
        <v>0</v>
      </c>
      <c r="P245" t="s">
        <v>17</v>
      </c>
    </row>
    <row r="246" spans="1:16" x14ac:dyDescent="0.2">
      <c r="A246" s="22" t="s">
        <v>42</v>
      </c>
      <c r="E246" s="23" t="s">
        <v>45</v>
      </c>
    </row>
    <row r="247" spans="1:16" x14ac:dyDescent="0.2">
      <c r="A247" s="24" t="s">
        <v>44</v>
      </c>
      <c r="E247" s="25" t="s">
        <v>1247</v>
      </c>
    </row>
    <row r="248" spans="1:16" ht="25.5" x14ac:dyDescent="0.2">
      <c r="A248" t="s">
        <v>46</v>
      </c>
      <c r="E248" s="23" t="s">
        <v>576</v>
      </c>
    </row>
    <row r="249" spans="1:16" x14ac:dyDescent="0.2">
      <c r="A249" s="12" t="s">
        <v>37</v>
      </c>
      <c r="B249" s="17" t="s">
        <v>505</v>
      </c>
      <c r="C249" s="17" t="s">
        <v>1248</v>
      </c>
      <c r="D249" s="12" t="s">
        <v>45</v>
      </c>
      <c r="E249" s="18" t="s">
        <v>1249</v>
      </c>
      <c r="F249" s="19" t="s">
        <v>89</v>
      </c>
      <c r="G249" s="20">
        <v>2</v>
      </c>
      <c r="H249" s="21">
        <v>0</v>
      </c>
      <c r="I249" s="21">
        <f>ROUND(ROUND(H249,2)*ROUND(G249,3),2)</f>
        <v>0</v>
      </c>
      <c r="O249">
        <f>(I249*21)/100</f>
        <v>0</v>
      </c>
      <c r="P249" t="s">
        <v>17</v>
      </c>
    </row>
    <row r="250" spans="1:16" x14ac:dyDescent="0.2">
      <c r="A250" s="22" t="s">
        <v>42</v>
      </c>
      <c r="E250" s="23" t="s">
        <v>941</v>
      </c>
    </row>
    <row r="251" spans="1:16" x14ac:dyDescent="0.2">
      <c r="A251" s="24" t="s">
        <v>44</v>
      </c>
      <c r="E251" s="25" t="s">
        <v>1250</v>
      </c>
    </row>
    <row r="252" spans="1:16" ht="25.5" x14ac:dyDescent="0.2">
      <c r="A252" t="s">
        <v>46</v>
      </c>
      <c r="E252" s="23" t="s">
        <v>833</v>
      </c>
    </row>
    <row r="253" spans="1:16" x14ac:dyDescent="0.2">
      <c r="A253" s="12" t="s">
        <v>37</v>
      </c>
      <c r="B253" s="17" t="s">
        <v>510</v>
      </c>
      <c r="C253" s="17" t="s">
        <v>944</v>
      </c>
      <c r="D253" s="12" t="s">
        <v>45</v>
      </c>
      <c r="E253" s="18" t="s">
        <v>945</v>
      </c>
      <c r="F253" s="19" t="s">
        <v>89</v>
      </c>
      <c r="G253" s="20">
        <v>3</v>
      </c>
      <c r="H253" s="21">
        <v>0</v>
      </c>
      <c r="I253" s="21">
        <f>ROUND(ROUND(H253,2)*ROUND(G253,3),2)</f>
        <v>0</v>
      </c>
      <c r="O253">
        <f>(I253*21)/100</f>
        <v>0</v>
      </c>
      <c r="P253" t="s">
        <v>17</v>
      </c>
    </row>
    <row r="254" spans="1:16" x14ac:dyDescent="0.2">
      <c r="A254" s="22" t="s">
        <v>42</v>
      </c>
      <c r="E254" s="23" t="s">
        <v>941</v>
      </c>
    </row>
    <row r="255" spans="1:16" x14ac:dyDescent="0.2">
      <c r="A255" s="24" t="s">
        <v>44</v>
      </c>
      <c r="E255" s="25" t="s">
        <v>45</v>
      </c>
    </row>
    <row r="256" spans="1:16" ht="25.5" x14ac:dyDescent="0.2">
      <c r="A256" t="s">
        <v>46</v>
      </c>
      <c r="E256" s="23" t="s">
        <v>833</v>
      </c>
    </row>
    <row r="257" spans="1:16" ht="25.5" x14ac:dyDescent="0.2">
      <c r="A257" s="12" t="s">
        <v>37</v>
      </c>
      <c r="B257" s="17" t="s">
        <v>514</v>
      </c>
      <c r="C257" s="17" t="s">
        <v>586</v>
      </c>
      <c r="D257" s="12" t="s">
        <v>45</v>
      </c>
      <c r="E257" s="18" t="s">
        <v>587</v>
      </c>
      <c r="F257" s="19" t="s">
        <v>89</v>
      </c>
      <c r="G257" s="20">
        <v>30</v>
      </c>
      <c r="H257" s="21">
        <v>0</v>
      </c>
      <c r="I257" s="21">
        <f>ROUND(ROUND(H257,2)*ROUND(G257,3),2)</f>
        <v>0</v>
      </c>
      <c r="O257">
        <f>(I257*21)/100</f>
        <v>0</v>
      </c>
      <c r="P257" t="s">
        <v>17</v>
      </c>
    </row>
    <row r="258" spans="1:16" x14ac:dyDescent="0.2">
      <c r="A258" s="22" t="s">
        <v>42</v>
      </c>
      <c r="E258" s="23" t="s">
        <v>45</v>
      </c>
    </row>
    <row r="259" spans="1:16" x14ac:dyDescent="0.2">
      <c r="A259" s="24" t="s">
        <v>44</v>
      </c>
      <c r="E259" s="25" t="s">
        <v>45</v>
      </c>
    </row>
    <row r="260" spans="1:16" ht="76.5" x14ac:dyDescent="0.2">
      <c r="A260" t="s">
        <v>46</v>
      </c>
      <c r="E260" s="23" t="s">
        <v>1251</v>
      </c>
    </row>
    <row r="261" spans="1:16" x14ac:dyDescent="0.2">
      <c r="A261" s="12" t="s">
        <v>37</v>
      </c>
      <c r="B261" s="17" t="s">
        <v>520</v>
      </c>
      <c r="C261" s="17" t="s">
        <v>838</v>
      </c>
      <c r="D261" s="12" t="s">
        <v>45</v>
      </c>
      <c r="E261" s="18" t="s">
        <v>839</v>
      </c>
      <c r="F261" s="19" t="s">
        <v>89</v>
      </c>
      <c r="G261" s="20">
        <v>6</v>
      </c>
      <c r="H261" s="21">
        <v>0</v>
      </c>
      <c r="I261" s="21">
        <f>ROUND(ROUND(H261,2)*ROUND(G261,3),2)</f>
        <v>0</v>
      </c>
      <c r="O261">
        <f>(I261*21)/100</f>
        <v>0</v>
      </c>
      <c r="P261" t="s">
        <v>17</v>
      </c>
    </row>
    <row r="262" spans="1:16" x14ac:dyDescent="0.2">
      <c r="A262" s="22" t="s">
        <v>42</v>
      </c>
      <c r="E262" s="23" t="s">
        <v>1252</v>
      </c>
    </row>
    <row r="263" spans="1:16" x14ac:dyDescent="0.2">
      <c r="A263" s="24" t="s">
        <v>44</v>
      </c>
      <c r="E263" s="25" t="s">
        <v>45</v>
      </c>
    </row>
    <row r="264" spans="1:16" ht="25.5" x14ac:dyDescent="0.2">
      <c r="A264" t="s">
        <v>46</v>
      </c>
      <c r="E264" s="23" t="s">
        <v>833</v>
      </c>
    </row>
    <row r="265" spans="1:16" x14ac:dyDescent="0.2">
      <c r="A265" s="12" t="s">
        <v>37</v>
      </c>
      <c r="B265" s="17" t="s">
        <v>526</v>
      </c>
      <c r="C265" s="17" t="s">
        <v>1253</v>
      </c>
      <c r="D265" s="12" t="s">
        <v>45</v>
      </c>
      <c r="E265" s="18" t="s">
        <v>1254</v>
      </c>
      <c r="F265" s="19" t="s">
        <v>89</v>
      </c>
      <c r="G265" s="20">
        <v>3</v>
      </c>
      <c r="H265" s="21">
        <v>0</v>
      </c>
      <c r="I265" s="21">
        <f>ROUND(ROUND(H265,2)*ROUND(G265,3),2)</f>
        <v>0</v>
      </c>
      <c r="O265">
        <f>(I265*21)/100</f>
        <v>0</v>
      </c>
      <c r="P265" t="s">
        <v>17</v>
      </c>
    </row>
    <row r="266" spans="1:16" x14ac:dyDescent="0.2">
      <c r="A266" s="22" t="s">
        <v>42</v>
      </c>
      <c r="E266" s="23" t="s">
        <v>192</v>
      </c>
    </row>
    <row r="267" spans="1:16" x14ac:dyDescent="0.2">
      <c r="A267" s="24" t="s">
        <v>44</v>
      </c>
      <c r="E267" s="25" t="s">
        <v>1255</v>
      </c>
    </row>
    <row r="268" spans="1:16" ht="25.5" x14ac:dyDescent="0.2">
      <c r="A268" t="s">
        <v>46</v>
      </c>
      <c r="E268" s="23" t="s">
        <v>833</v>
      </c>
    </row>
    <row r="269" spans="1:16" x14ac:dyDescent="0.2">
      <c r="A269" s="12" t="s">
        <v>37</v>
      </c>
      <c r="B269" s="17" t="s">
        <v>531</v>
      </c>
      <c r="C269" s="17" t="s">
        <v>590</v>
      </c>
      <c r="D269" s="12" t="s">
        <v>45</v>
      </c>
      <c r="E269" s="18" t="s">
        <v>591</v>
      </c>
      <c r="F269" s="19" t="s">
        <v>89</v>
      </c>
      <c r="G269" s="20">
        <v>10</v>
      </c>
      <c r="H269" s="21">
        <v>0</v>
      </c>
      <c r="I269" s="21">
        <f>ROUND(ROUND(H269,2)*ROUND(G269,3),2)</f>
        <v>0</v>
      </c>
      <c r="O269">
        <f>(I269*21)/100</f>
        <v>0</v>
      </c>
      <c r="P269" t="s">
        <v>17</v>
      </c>
    </row>
    <row r="270" spans="1:16" x14ac:dyDescent="0.2">
      <c r="A270" s="22" t="s">
        <v>42</v>
      </c>
      <c r="E270" s="23" t="s">
        <v>45</v>
      </c>
    </row>
    <row r="271" spans="1:16" x14ac:dyDescent="0.2">
      <c r="A271" s="24" t="s">
        <v>44</v>
      </c>
      <c r="E271" s="25" t="s">
        <v>1256</v>
      </c>
    </row>
    <row r="272" spans="1:16" ht="76.5" x14ac:dyDescent="0.2">
      <c r="A272" t="s">
        <v>46</v>
      </c>
      <c r="E272" s="23" t="s">
        <v>1251</v>
      </c>
    </row>
    <row r="273" spans="1:16" ht="25.5" x14ac:dyDescent="0.2">
      <c r="A273" s="12" t="s">
        <v>37</v>
      </c>
      <c r="B273" s="17" t="s">
        <v>536</v>
      </c>
      <c r="C273" s="17" t="s">
        <v>594</v>
      </c>
      <c r="D273" s="12" t="s">
        <v>45</v>
      </c>
      <c r="E273" s="18" t="s">
        <v>595</v>
      </c>
      <c r="F273" s="19" t="s">
        <v>166</v>
      </c>
      <c r="G273" s="20">
        <v>151.125</v>
      </c>
      <c r="H273" s="21">
        <v>0</v>
      </c>
      <c r="I273" s="21">
        <f>ROUND(ROUND(H273,2)*ROUND(G273,3),2)</f>
        <v>0</v>
      </c>
      <c r="O273">
        <f>(I273*21)/100</f>
        <v>0</v>
      </c>
      <c r="P273" t="s">
        <v>17</v>
      </c>
    </row>
    <row r="274" spans="1:16" x14ac:dyDescent="0.2">
      <c r="A274" s="22" t="s">
        <v>42</v>
      </c>
      <c r="E274" s="23" t="s">
        <v>1257</v>
      </c>
    </row>
    <row r="275" spans="1:16" ht="63.75" x14ac:dyDescent="0.2">
      <c r="A275" s="24" t="s">
        <v>44</v>
      </c>
      <c r="E275" s="25" t="s">
        <v>1258</v>
      </c>
    </row>
    <row r="276" spans="1:16" ht="38.25" x14ac:dyDescent="0.2">
      <c r="A276" t="s">
        <v>46</v>
      </c>
      <c r="E276" s="23" t="s">
        <v>598</v>
      </c>
    </row>
    <row r="277" spans="1:16" ht="25.5" x14ac:dyDescent="0.2">
      <c r="A277" s="12" t="s">
        <v>37</v>
      </c>
      <c r="B277" s="17" t="s">
        <v>541</v>
      </c>
      <c r="C277" s="17" t="s">
        <v>600</v>
      </c>
      <c r="D277" s="12" t="s">
        <v>45</v>
      </c>
      <c r="E277" s="18" t="s">
        <v>601</v>
      </c>
      <c r="F277" s="19" t="s">
        <v>166</v>
      </c>
      <c r="G277" s="20">
        <v>556</v>
      </c>
      <c r="H277" s="21">
        <v>0</v>
      </c>
      <c r="I277" s="21">
        <f>ROUND(ROUND(H277,2)*ROUND(G277,3),2)</f>
        <v>0</v>
      </c>
      <c r="O277">
        <f>(I277*21)/100</f>
        <v>0</v>
      </c>
      <c r="P277" t="s">
        <v>17</v>
      </c>
    </row>
    <row r="278" spans="1:16" x14ac:dyDescent="0.2">
      <c r="A278" s="22" t="s">
        <v>42</v>
      </c>
      <c r="E278" s="23" t="s">
        <v>1259</v>
      </c>
    </row>
    <row r="279" spans="1:16" ht="76.5" x14ac:dyDescent="0.2">
      <c r="A279" s="24" t="s">
        <v>44</v>
      </c>
      <c r="E279" s="25" t="s">
        <v>1260</v>
      </c>
    </row>
    <row r="280" spans="1:16" ht="38.25" x14ac:dyDescent="0.2">
      <c r="A280" t="s">
        <v>46</v>
      </c>
      <c r="E280" s="23" t="s">
        <v>598</v>
      </c>
    </row>
    <row r="281" spans="1:16" x14ac:dyDescent="0.2">
      <c r="A281" s="12" t="s">
        <v>37</v>
      </c>
      <c r="B281" s="17" t="s">
        <v>546</v>
      </c>
      <c r="C281" s="17" t="s">
        <v>1261</v>
      </c>
      <c r="D281" s="12" t="s">
        <v>45</v>
      </c>
      <c r="E281" s="18" t="s">
        <v>1262</v>
      </c>
      <c r="F281" s="19" t="s">
        <v>166</v>
      </c>
      <c r="G281" s="20">
        <v>20</v>
      </c>
      <c r="H281" s="21">
        <v>0</v>
      </c>
      <c r="I281" s="21">
        <f>ROUND(ROUND(H281,2)*ROUND(G281,3),2)</f>
        <v>0</v>
      </c>
      <c r="O281">
        <f>(I281*21)/100</f>
        <v>0</v>
      </c>
      <c r="P281" t="s">
        <v>17</v>
      </c>
    </row>
    <row r="282" spans="1:16" x14ac:dyDescent="0.2">
      <c r="A282" s="22" t="s">
        <v>42</v>
      </c>
      <c r="E282" s="23" t="s">
        <v>1263</v>
      </c>
    </row>
    <row r="283" spans="1:16" x14ac:dyDescent="0.2">
      <c r="A283" s="24" t="s">
        <v>44</v>
      </c>
      <c r="E283" s="25" t="s">
        <v>1264</v>
      </c>
    </row>
    <row r="284" spans="1:16" ht="25.5" x14ac:dyDescent="0.2">
      <c r="A284" t="s">
        <v>46</v>
      </c>
      <c r="E284" s="23" t="s">
        <v>1265</v>
      </c>
    </row>
    <row r="285" spans="1:16" ht="25.5" x14ac:dyDescent="0.2">
      <c r="A285" s="12" t="s">
        <v>37</v>
      </c>
      <c r="B285" s="17" t="s">
        <v>551</v>
      </c>
      <c r="C285" s="17" t="s">
        <v>609</v>
      </c>
      <c r="D285" s="12" t="s">
        <v>45</v>
      </c>
      <c r="E285" s="18" t="s">
        <v>610</v>
      </c>
      <c r="F285" s="19" t="s">
        <v>166</v>
      </c>
      <c r="G285" s="20">
        <v>256.5</v>
      </c>
      <c r="H285" s="21">
        <v>0</v>
      </c>
      <c r="I285" s="21">
        <f>ROUND(ROUND(H285,2)*ROUND(G285,3),2)</f>
        <v>0</v>
      </c>
      <c r="O285">
        <f>(I285*21)/100</f>
        <v>0</v>
      </c>
      <c r="P285" t="s">
        <v>17</v>
      </c>
    </row>
    <row r="286" spans="1:16" x14ac:dyDescent="0.2">
      <c r="A286" s="22" t="s">
        <v>42</v>
      </c>
      <c r="E286" s="23" t="s">
        <v>45</v>
      </c>
    </row>
    <row r="287" spans="1:16" ht="38.25" x14ac:dyDescent="0.2">
      <c r="A287" s="24" t="s">
        <v>44</v>
      </c>
      <c r="E287" s="25" t="s">
        <v>1266</v>
      </c>
    </row>
    <row r="288" spans="1:16" x14ac:dyDescent="0.2">
      <c r="A288" t="s">
        <v>46</v>
      </c>
      <c r="E288" s="23" t="s">
        <v>612</v>
      </c>
    </row>
    <row r="289" spans="1:16" x14ac:dyDescent="0.2">
      <c r="A289" s="12" t="s">
        <v>37</v>
      </c>
      <c r="B289" s="17" t="s">
        <v>556</v>
      </c>
      <c r="C289" s="17" t="s">
        <v>614</v>
      </c>
      <c r="D289" s="12" t="s">
        <v>45</v>
      </c>
      <c r="E289" s="18" t="s">
        <v>615</v>
      </c>
      <c r="F289" s="19" t="s">
        <v>166</v>
      </c>
      <c r="G289" s="20">
        <v>68.474999999999994</v>
      </c>
      <c r="H289" s="21">
        <v>0</v>
      </c>
      <c r="I289" s="21">
        <f>ROUND(ROUND(H289,2)*ROUND(G289,3),2)</f>
        <v>0</v>
      </c>
      <c r="O289">
        <f>(I289*21)/100</f>
        <v>0</v>
      </c>
      <c r="P289" t="s">
        <v>17</v>
      </c>
    </row>
    <row r="290" spans="1:16" x14ac:dyDescent="0.2">
      <c r="A290" s="22" t="s">
        <v>42</v>
      </c>
      <c r="E290" s="23" t="s">
        <v>963</v>
      </c>
    </row>
    <row r="291" spans="1:16" ht="38.25" x14ac:dyDescent="0.2">
      <c r="A291" s="24" t="s">
        <v>44</v>
      </c>
      <c r="E291" s="25" t="s">
        <v>1267</v>
      </c>
    </row>
    <row r="292" spans="1:16" x14ac:dyDescent="0.2">
      <c r="A292" t="s">
        <v>46</v>
      </c>
      <c r="E292" s="23" t="s">
        <v>618</v>
      </c>
    </row>
    <row r="293" spans="1:16" x14ac:dyDescent="0.2">
      <c r="A293" s="12" t="s">
        <v>37</v>
      </c>
      <c r="B293" s="17" t="s">
        <v>562</v>
      </c>
      <c r="C293" s="17" t="s">
        <v>1268</v>
      </c>
      <c r="D293" s="12" t="s">
        <v>45</v>
      </c>
      <c r="E293" s="18" t="s">
        <v>1269</v>
      </c>
      <c r="F293" s="19" t="s">
        <v>197</v>
      </c>
      <c r="G293" s="20">
        <v>12</v>
      </c>
      <c r="H293" s="21">
        <v>0</v>
      </c>
      <c r="I293" s="21">
        <f>ROUND(ROUND(H293,2)*ROUND(G293,3),2)</f>
        <v>0</v>
      </c>
      <c r="O293">
        <f>(I293*21)/100</f>
        <v>0</v>
      </c>
      <c r="P293" t="s">
        <v>17</v>
      </c>
    </row>
    <row r="294" spans="1:16" x14ac:dyDescent="0.2">
      <c r="A294" s="22" t="s">
        <v>42</v>
      </c>
      <c r="E294" s="23" t="s">
        <v>45</v>
      </c>
    </row>
    <row r="295" spans="1:16" x14ac:dyDescent="0.2">
      <c r="A295" s="24" t="s">
        <v>44</v>
      </c>
      <c r="E295" s="25" t="s">
        <v>1270</v>
      </c>
    </row>
    <row r="296" spans="1:16" ht="51" x14ac:dyDescent="0.2">
      <c r="A296" t="s">
        <v>46</v>
      </c>
      <c r="E296" s="23" t="s">
        <v>630</v>
      </c>
    </row>
    <row r="297" spans="1:16" x14ac:dyDescent="0.2">
      <c r="A297" s="12" t="s">
        <v>37</v>
      </c>
      <c r="B297" s="17" t="s">
        <v>564</v>
      </c>
      <c r="C297" s="17" t="s">
        <v>626</v>
      </c>
      <c r="D297" s="12" t="s">
        <v>45</v>
      </c>
      <c r="E297" s="18" t="s">
        <v>627</v>
      </c>
      <c r="F297" s="19" t="s">
        <v>197</v>
      </c>
      <c r="G297" s="20">
        <v>18</v>
      </c>
      <c r="H297" s="21">
        <v>0</v>
      </c>
      <c r="I297" s="21">
        <f>ROUND(ROUND(H297,2)*ROUND(G297,3),2)</f>
        <v>0</v>
      </c>
      <c r="O297">
        <f>(I297*21)/100</f>
        <v>0</v>
      </c>
      <c r="P297" t="s">
        <v>17</v>
      </c>
    </row>
    <row r="298" spans="1:16" x14ac:dyDescent="0.2">
      <c r="A298" s="22" t="s">
        <v>42</v>
      </c>
      <c r="E298" s="23" t="s">
        <v>628</v>
      </c>
    </row>
    <row r="299" spans="1:16" x14ac:dyDescent="0.2">
      <c r="A299" s="24" t="s">
        <v>44</v>
      </c>
      <c r="E299" s="25" t="s">
        <v>1271</v>
      </c>
    </row>
    <row r="300" spans="1:16" ht="51" x14ac:dyDescent="0.2">
      <c r="A300" t="s">
        <v>46</v>
      </c>
      <c r="E300" s="23" t="s">
        <v>630</v>
      </c>
    </row>
    <row r="301" spans="1:16" x14ac:dyDescent="0.2">
      <c r="A301" s="12" t="s">
        <v>37</v>
      </c>
      <c r="B301" s="17" t="s">
        <v>569</v>
      </c>
      <c r="C301" s="17" t="s">
        <v>1272</v>
      </c>
      <c r="D301" s="12" t="s">
        <v>53</v>
      </c>
      <c r="E301" s="18" t="s">
        <v>1273</v>
      </c>
      <c r="F301" s="19" t="s">
        <v>197</v>
      </c>
      <c r="G301" s="20">
        <v>153.19999999999999</v>
      </c>
      <c r="H301" s="21">
        <v>0</v>
      </c>
      <c r="I301" s="21">
        <f>ROUND(ROUND(H301,2)*ROUND(G301,3),2)</f>
        <v>0</v>
      </c>
      <c r="O301">
        <f>(I301*21)/100</f>
        <v>0</v>
      </c>
      <c r="P301" t="s">
        <v>17</v>
      </c>
    </row>
    <row r="302" spans="1:16" x14ac:dyDescent="0.2">
      <c r="A302" s="22" t="s">
        <v>42</v>
      </c>
      <c r="E302" s="23" t="s">
        <v>1274</v>
      </c>
    </row>
    <row r="303" spans="1:16" ht="63.75" x14ac:dyDescent="0.2">
      <c r="A303" s="24" t="s">
        <v>44</v>
      </c>
      <c r="E303" s="25" t="s">
        <v>1275</v>
      </c>
    </row>
    <row r="304" spans="1:16" ht="51" x14ac:dyDescent="0.2">
      <c r="A304" t="s">
        <v>46</v>
      </c>
      <c r="E304" s="23" t="s">
        <v>1276</v>
      </c>
    </row>
    <row r="305" spans="1:16" x14ac:dyDescent="0.2">
      <c r="A305" s="12" t="s">
        <v>37</v>
      </c>
      <c r="B305" s="17" t="s">
        <v>572</v>
      </c>
      <c r="C305" s="17" t="s">
        <v>1272</v>
      </c>
      <c r="D305" s="12" t="s">
        <v>57</v>
      </c>
      <c r="E305" s="18" t="s">
        <v>1273</v>
      </c>
      <c r="F305" s="19" t="s">
        <v>197</v>
      </c>
      <c r="G305" s="20">
        <v>26</v>
      </c>
      <c r="H305" s="21">
        <v>0</v>
      </c>
      <c r="I305" s="21">
        <f>ROUND(ROUND(H305,2)*ROUND(G305,3),2)</f>
        <v>0</v>
      </c>
      <c r="O305">
        <f>(I305*21)/100</f>
        <v>0</v>
      </c>
      <c r="P305" t="s">
        <v>17</v>
      </c>
    </row>
    <row r="306" spans="1:16" x14ac:dyDescent="0.2">
      <c r="A306" s="22" t="s">
        <v>42</v>
      </c>
      <c r="E306" s="23" t="s">
        <v>1277</v>
      </c>
    </row>
    <row r="307" spans="1:16" ht="25.5" x14ac:dyDescent="0.2">
      <c r="A307" s="24" t="s">
        <v>44</v>
      </c>
      <c r="E307" s="25" t="s">
        <v>1278</v>
      </c>
    </row>
    <row r="308" spans="1:16" ht="51" x14ac:dyDescent="0.2">
      <c r="A308" t="s">
        <v>46</v>
      </c>
      <c r="E308" s="23" t="s">
        <v>1276</v>
      </c>
    </row>
    <row r="309" spans="1:16" x14ac:dyDescent="0.2">
      <c r="A309" s="12" t="s">
        <v>37</v>
      </c>
      <c r="B309" s="17" t="s">
        <v>577</v>
      </c>
      <c r="C309" s="17" t="s">
        <v>1279</v>
      </c>
      <c r="D309" s="12" t="s">
        <v>45</v>
      </c>
      <c r="E309" s="18" t="s">
        <v>1280</v>
      </c>
      <c r="F309" s="19" t="s">
        <v>197</v>
      </c>
      <c r="G309" s="20">
        <v>206.8</v>
      </c>
      <c r="H309" s="21">
        <v>0</v>
      </c>
      <c r="I309" s="21">
        <f>ROUND(ROUND(H309,2)*ROUND(G309,3),2)</f>
        <v>0</v>
      </c>
      <c r="O309">
        <f>(I309*21)/100</f>
        <v>0</v>
      </c>
      <c r="P309" t="s">
        <v>17</v>
      </c>
    </row>
    <row r="310" spans="1:16" ht="25.5" x14ac:dyDescent="0.2">
      <c r="A310" s="22" t="s">
        <v>42</v>
      </c>
      <c r="E310" s="23" t="s">
        <v>1281</v>
      </c>
    </row>
    <row r="311" spans="1:16" ht="63.75" x14ac:dyDescent="0.2">
      <c r="A311" s="24" t="s">
        <v>44</v>
      </c>
      <c r="E311" s="25" t="s">
        <v>1282</v>
      </c>
    </row>
    <row r="312" spans="1:16" ht="51" x14ac:dyDescent="0.2">
      <c r="A312" t="s">
        <v>46</v>
      </c>
      <c r="E312" s="23" t="s">
        <v>1276</v>
      </c>
    </row>
    <row r="313" spans="1:16" x14ac:dyDescent="0.2">
      <c r="A313" s="12" t="s">
        <v>37</v>
      </c>
      <c r="B313" s="17" t="s">
        <v>581</v>
      </c>
      <c r="C313" s="17" t="s">
        <v>1283</v>
      </c>
      <c r="D313" s="12" t="s">
        <v>45</v>
      </c>
      <c r="E313" s="18" t="s">
        <v>1284</v>
      </c>
      <c r="F313" s="19" t="s">
        <v>197</v>
      </c>
      <c r="G313" s="20">
        <v>253.5</v>
      </c>
      <c r="H313" s="21">
        <v>0</v>
      </c>
      <c r="I313" s="21">
        <f>ROUND(ROUND(H313,2)*ROUND(G313,3),2)</f>
        <v>0</v>
      </c>
      <c r="O313">
        <f>(I313*21)/100</f>
        <v>0</v>
      </c>
      <c r="P313" t="s">
        <v>17</v>
      </c>
    </row>
    <row r="314" spans="1:16" x14ac:dyDescent="0.2">
      <c r="A314" s="22" t="s">
        <v>42</v>
      </c>
      <c r="E314" s="23" t="s">
        <v>1285</v>
      </c>
    </row>
    <row r="315" spans="1:16" ht="25.5" x14ac:dyDescent="0.2">
      <c r="A315" s="24" t="s">
        <v>44</v>
      </c>
      <c r="E315" s="25" t="s">
        <v>1286</v>
      </c>
    </row>
    <row r="316" spans="1:16" ht="51" x14ac:dyDescent="0.2">
      <c r="A316" t="s">
        <v>46</v>
      </c>
      <c r="E316" s="23" t="s">
        <v>1276</v>
      </c>
    </row>
    <row r="317" spans="1:16" x14ac:dyDescent="0.2">
      <c r="A317" s="12" t="s">
        <v>37</v>
      </c>
      <c r="B317" s="17" t="s">
        <v>585</v>
      </c>
      <c r="C317" s="17" t="s">
        <v>1287</v>
      </c>
      <c r="D317" s="12" t="s">
        <v>45</v>
      </c>
      <c r="E317" s="18" t="s">
        <v>1288</v>
      </c>
      <c r="F317" s="19" t="s">
        <v>197</v>
      </c>
      <c r="G317" s="20">
        <v>4.5</v>
      </c>
      <c r="H317" s="21">
        <v>0</v>
      </c>
      <c r="I317" s="21">
        <f>ROUND(ROUND(H317,2)*ROUND(G317,3),2)</f>
        <v>0</v>
      </c>
      <c r="O317">
        <f>(I317*21)/100</f>
        <v>0</v>
      </c>
      <c r="P317" t="s">
        <v>17</v>
      </c>
    </row>
    <row r="318" spans="1:16" x14ac:dyDescent="0.2">
      <c r="A318" s="22" t="s">
        <v>42</v>
      </c>
      <c r="E318" s="23" t="s">
        <v>1289</v>
      </c>
    </row>
    <row r="319" spans="1:16" x14ac:dyDescent="0.2">
      <c r="A319" s="24" t="s">
        <v>44</v>
      </c>
      <c r="E319" s="25" t="s">
        <v>1290</v>
      </c>
    </row>
    <row r="320" spans="1:16" ht="51" x14ac:dyDescent="0.2">
      <c r="A320" t="s">
        <v>46</v>
      </c>
      <c r="E320" s="23" t="s">
        <v>1291</v>
      </c>
    </row>
    <row r="321" spans="1:16" x14ac:dyDescent="0.2">
      <c r="A321" s="12" t="s">
        <v>37</v>
      </c>
      <c r="B321" s="17" t="s">
        <v>589</v>
      </c>
      <c r="C321" s="17" t="s">
        <v>1292</v>
      </c>
      <c r="D321" s="12" t="s">
        <v>45</v>
      </c>
      <c r="E321" s="18" t="s">
        <v>1293</v>
      </c>
      <c r="F321" s="19" t="s">
        <v>197</v>
      </c>
      <c r="G321" s="20">
        <v>185.5</v>
      </c>
      <c r="H321" s="21">
        <v>0</v>
      </c>
      <c r="I321" s="21">
        <f>ROUND(ROUND(H321,2)*ROUND(G321,3),2)</f>
        <v>0</v>
      </c>
      <c r="O321">
        <f>(I321*21)/100</f>
        <v>0</v>
      </c>
      <c r="P321" t="s">
        <v>17</v>
      </c>
    </row>
    <row r="322" spans="1:16" x14ac:dyDescent="0.2">
      <c r="A322" s="22" t="s">
        <v>42</v>
      </c>
      <c r="E322" s="23" t="s">
        <v>45</v>
      </c>
    </row>
    <row r="323" spans="1:16" ht="51" x14ac:dyDescent="0.2">
      <c r="A323" s="24" t="s">
        <v>44</v>
      </c>
      <c r="E323" s="25" t="s">
        <v>1294</v>
      </c>
    </row>
    <row r="324" spans="1:16" ht="25.5" x14ac:dyDescent="0.2">
      <c r="A324" t="s">
        <v>46</v>
      </c>
      <c r="E324" s="23" t="s">
        <v>1295</v>
      </c>
    </row>
    <row r="325" spans="1:16" x14ac:dyDescent="0.2">
      <c r="A325" s="12" t="s">
        <v>37</v>
      </c>
      <c r="B325" s="17" t="s">
        <v>593</v>
      </c>
      <c r="C325" s="17" t="s">
        <v>1296</v>
      </c>
      <c r="D325" s="12" t="s">
        <v>45</v>
      </c>
      <c r="E325" s="18" t="s">
        <v>1297</v>
      </c>
      <c r="F325" s="19" t="s">
        <v>197</v>
      </c>
      <c r="G325" s="20">
        <v>136.80000000000001</v>
      </c>
      <c r="H325" s="21">
        <v>0</v>
      </c>
      <c r="I325" s="21">
        <f>ROUND(ROUND(H325,2)*ROUND(G325,3),2)</f>
        <v>0</v>
      </c>
      <c r="O325">
        <f>(I325*21)/100</f>
        <v>0</v>
      </c>
      <c r="P325" t="s">
        <v>17</v>
      </c>
    </row>
    <row r="326" spans="1:16" x14ac:dyDescent="0.2">
      <c r="A326" s="22" t="s">
        <v>42</v>
      </c>
      <c r="E326" s="23" t="s">
        <v>45</v>
      </c>
    </row>
    <row r="327" spans="1:16" ht="38.25" x14ac:dyDescent="0.2">
      <c r="A327" s="24" t="s">
        <v>44</v>
      </c>
      <c r="E327" s="25" t="s">
        <v>1298</v>
      </c>
    </row>
    <row r="328" spans="1:16" ht="38.25" x14ac:dyDescent="0.2">
      <c r="A328" t="s">
        <v>46</v>
      </c>
      <c r="E328" s="23" t="s">
        <v>1299</v>
      </c>
    </row>
    <row r="329" spans="1:16" x14ac:dyDescent="0.2">
      <c r="A329" s="12" t="s">
        <v>37</v>
      </c>
      <c r="B329" s="17" t="s">
        <v>599</v>
      </c>
      <c r="C329" s="17" t="s">
        <v>961</v>
      </c>
      <c r="D329" s="12" t="s">
        <v>45</v>
      </c>
      <c r="E329" s="18" t="s">
        <v>962</v>
      </c>
      <c r="F329" s="19" t="s">
        <v>89</v>
      </c>
      <c r="G329" s="20">
        <v>1</v>
      </c>
      <c r="H329" s="21">
        <v>0</v>
      </c>
      <c r="I329" s="21">
        <f>ROUND(ROUND(H329,2)*ROUND(G329,3),2)</f>
        <v>0</v>
      </c>
      <c r="O329">
        <f>(I329*21)/100</f>
        <v>0</v>
      </c>
      <c r="P329" t="s">
        <v>17</v>
      </c>
    </row>
    <row r="330" spans="1:16" x14ac:dyDescent="0.2">
      <c r="A330" s="22" t="s">
        <v>42</v>
      </c>
      <c r="E330" s="23" t="s">
        <v>963</v>
      </c>
    </row>
    <row r="331" spans="1:16" x14ac:dyDescent="0.2">
      <c r="A331" s="24" t="s">
        <v>44</v>
      </c>
      <c r="E331" s="25" t="s">
        <v>45</v>
      </c>
    </row>
    <row r="332" spans="1:16" ht="89.25" x14ac:dyDescent="0.2">
      <c r="A332" t="s">
        <v>46</v>
      </c>
      <c r="E332" s="23" t="s">
        <v>964</v>
      </c>
    </row>
    <row r="333" spans="1:16" x14ac:dyDescent="0.2">
      <c r="A333" s="12" t="s">
        <v>37</v>
      </c>
      <c r="B333" s="17" t="s">
        <v>604</v>
      </c>
      <c r="C333" s="17" t="s">
        <v>1300</v>
      </c>
      <c r="D333" s="12" t="s">
        <v>45</v>
      </c>
      <c r="E333" s="18" t="s">
        <v>1301</v>
      </c>
      <c r="F333" s="19" t="s">
        <v>150</v>
      </c>
      <c r="G333" s="20">
        <v>0.2</v>
      </c>
      <c r="H333" s="21">
        <v>0</v>
      </c>
      <c r="I333" s="21">
        <f>ROUND(ROUND(H333,2)*ROUND(G333,3),2)</f>
        <v>0</v>
      </c>
      <c r="O333">
        <f>(I333*21)/100</f>
        <v>0</v>
      </c>
      <c r="P333" t="s">
        <v>17</v>
      </c>
    </row>
    <row r="334" spans="1:16" x14ac:dyDescent="0.2">
      <c r="A334" s="22" t="s">
        <v>42</v>
      </c>
      <c r="E334" s="23" t="s">
        <v>1302</v>
      </c>
    </row>
    <row r="335" spans="1:16" x14ac:dyDescent="0.2">
      <c r="A335" s="24" t="s">
        <v>44</v>
      </c>
      <c r="E335" s="25" t="s">
        <v>45</v>
      </c>
    </row>
    <row r="336" spans="1:16" ht="89.25" x14ac:dyDescent="0.2">
      <c r="A336" t="s">
        <v>46</v>
      </c>
      <c r="E336" s="23" t="s">
        <v>964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0+O9+O18+O39+O60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1305</v>
      </c>
      <c r="I3" s="26">
        <f>0+I9+I18+I39+I60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1303</v>
      </c>
      <c r="D4" s="29"/>
      <c r="E4" s="9" t="s">
        <v>1304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1305</v>
      </c>
      <c r="D5" s="33"/>
      <c r="E5" s="11" t="s">
        <v>1306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.5" x14ac:dyDescent="0.2">
      <c r="A10" s="12" t="s">
        <v>37</v>
      </c>
      <c r="B10" s="17" t="s">
        <v>18</v>
      </c>
      <c r="C10" s="17" t="s">
        <v>869</v>
      </c>
      <c r="D10" s="12" t="s">
        <v>45</v>
      </c>
      <c r="E10" s="18" t="s">
        <v>870</v>
      </c>
      <c r="F10" s="19" t="s">
        <v>150</v>
      </c>
      <c r="G10" s="20">
        <v>20.724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1307</v>
      </c>
    </row>
    <row r="13" spans="1:18" ht="140.25" x14ac:dyDescent="0.2">
      <c r="A13" t="s">
        <v>46</v>
      </c>
      <c r="E13" s="23" t="s">
        <v>152</v>
      </c>
    </row>
    <row r="14" spans="1:18" ht="25.5" x14ac:dyDescent="0.2">
      <c r="A14" s="12" t="s">
        <v>37</v>
      </c>
      <c r="B14" s="17" t="s">
        <v>17</v>
      </c>
      <c r="C14" s="17" t="s">
        <v>153</v>
      </c>
      <c r="D14" s="12" t="s">
        <v>45</v>
      </c>
      <c r="E14" s="18" t="s">
        <v>154</v>
      </c>
      <c r="F14" s="19" t="s">
        <v>150</v>
      </c>
      <c r="G14" s="20">
        <v>3.306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ht="25.5" x14ac:dyDescent="0.2">
      <c r="A15" s="22" t="s">
        <v>42</v>
      </c>
      <c r="E15" s="23" t="s">
        <v>872</v>
      </c>
    </row>
    <row r="16" spans="1:18" ht="38.25" x14ac:dyDescent="0.2">
      <c r="A16" s="24" t="s">
        <v>44</v>
      </c>
      <c r="E16" s="25" t="s">
        <v>1308</v>
      </c>
    </row>
    <row r="17" spans="1:18" ht="140.25" x14ac:dyDescent="0.2">
      <c r="A17" t="s">
        <v>46</v>
      </c>
      <c r="E17" s="23" t="s">
        <v>152</v>
      </c>
    </row>
    <row r="18" spans="1:18" ht="12.75" customHeight="1" x14ac:dyDescent="0.2">
      <c r="A18" s="2" t="s">
        <v>35</v>
      </c>
      <c r="B18" s="2"/>
      <c r="C18" s="27" t="s">
        <v>18</v>
      </c>
      <c r="D18" s="2"/>
      <c r="E18" s="15" t="s">
        <v>163</v>
      </c>
      <c r="F18" s="2"/>
      <c r="G18" s="2"/>
      <c r="H18" s="2"/>
      <c r="I18" s="28">
        <f>0+Q18</f>
        <v>0</v>
      </c>
      <c r="O18">
        <f>0+R18</f>
        <v>0</v>
      </c>
      <c r="Q18">
        <f>0+I19+I23+I27+I31+I35</f>
        <v>0</v>
      </c>
      <c r="R18">
        <f>0+O19+O23+O27+O31+O35</f>
        <v>0</v>
      </c>
    </row>
    <row r="19" spans="1:18" x14ac:dyDescent="0.2">
      <c r="A19" s="12" t="s">
        <v>37</v>
      </c>
      <c r="B19" s="17" t="s">
        <v>16</v>
      </c>
      <c r="C19" s="17" t="s">
        <v>1309</v>
      </c>
      <c r="D19" s="12" t="s">
        <v>45</v>
      </c>
      <c r="E19" s="18" t="s">
        <v>1310</v>
      </c>
      <c r="F19" s="19" t="s">
        <v>180</v>
      </c>
      <c r="G19" s="20">
        <v>0.66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1311</v>
      </c>
    </row>
    <row r="21" spans="1:18" ht="25.5" x14ac:dyDescent="0.2">
      <c r="A21" s="24" t="s">
        <v>44</v>
      </c>
      <c r="E21" s="25" t="s">
        <v>1312</v>
      </c>
    </row>
    <row r="22" spans="1:18" ht="63.75" x14ac:dyDescent="0.2">
      <c r="A22" t="s">
        <v>46</v>
      </c>
      <c r="E22" s="23" t="s">
        <v>232</v>
      </c>
    </row>
    <row r="23" spans="1:18" x14ac:dyDescent="0.2">
      <c r="A23" s="12" t="s">
        <v>37</v>
      </c>
      <c r="B23" s="17" t="s">
        <v>25</v>
      </c>
      <c r="C23" s="17" t="s">
        <v>736</v>
      </c>
      <c r="D23" s="12" t="s">
        <v>45</v>
      </c>
      <c r="E23" s="18" t="s">
        <v>1313</v>
      </c>
      <c r="F23" s="19" t="s">
        <v>180</v>
      </c>
      <c r="G23" s="20">
        <v>9.42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181</v>
      </c>
    </row>
    <row r="25" spans="1:18" ht="25.5" x14ac:dyDescent="0.2">
      <c r="A25" s="24" t="s">
        <v>44</v>
      </c>
      <c r="E25" s="25" t="s">
        <v>1314</v>
      </c>
    </row>
    <row r="26" spans="1:18" ht="63.75" x14ac:dyDescent="0.2">
      <c r="A26" t="s">
        <v>46</v>
      </c>
      <c r="E26" s="23" t="s">
        <v>232</v>
      </c>
    </row>
    <row r="27" spans="1:18" x14ac:dyDescent="0.2">
      <c r="A27" s="12" t="s">
        <v>37</v>
      </c>
      <c r="B27" s="17" t="s">
        <v>27</v>
      </c>
      <c r="C27" s="17" t="s">
        <v>1122</v>
      </c>
      <c r="D27" s="12" t="s">
        <v>45</v>
      </c>
      <c r="E27" s="18" t="s">
        <v>1123</v>
      </c>
      <c r="F27" s="19" t="s">
        <v>197</v>
      </c>
      <c r="G27" s="20">
        <v>98.2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616</v>
      </c>
    </row>
    <row r="29" spans="1:18" x14ac:dyDescent="0.2">
      <c r="A29" s="24" t="s">
        <v>44</v>
      </c>
      <c r="E29" s="25" t="s">
        <v>1315</v>
      </c>
    </row>
    <row r="30" spans="1:18" ht="63.75" x14ac:dyDescent="0.2">
      <c r="A30" t="s">
        <v>46</v>
      </c>
      <c r="E30" s="23" t="s">
        <v>232</v>
      </c>
    </row>
    <row r="31" spans="1:18" x14ac:dyDescent="0.2">
      <c r="A31" s="12" t="s">
        <v>37</v>
      </c>
      <c r="B31" s="17" t="s">
        <v>29</v>
      </c>
      <c r="C31" s="17" t="s">
        <v>237</v>
      </c>
      <c r="D31" s="12" t="s">
        <v>45</v>
      </c>
      <c r="E31" s="18" t="s">
        <v>238</v>
      </c>
      <c r="F31" s="19" t="s">
        <v>197</v>
      </c>
      <c r="G31" s="20">
        <v>4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181</v>
      </c>
    </row>
    <row r="33" spans="1:18" x14ac:dyDescent="0.2">
      <c r="A33" s="24" t="s">
        <v>44</v>
      </c>
      <c r="E33" s="25" t="s">
        <v>1316</v>
      </c>
    </row>
    <row r="34" spans="1:18" ht="63.75" x14ac:dyDescent="0.2">
      <c r="A34" t="s">
        <v>46</v>
      </c>
      <c r="E34" s="23" t="s">
        <v>232</v>
      </c>
    </row>
    <row r="35" spans="1:18" x14ac:dyDescent="0.2">
      <c r="A35" s="12" t="s">
        <v>37</v>
      </c>
      <c r="B35" s="17" t="s">
        <v>64</v>
      </c>
      <c r="C35" s="17" t="s">
        <v>311</v>
      </c>
      <c r="D35" s="12" t="s">
        <v>45</v>
      </c>
      <c r="E35" s="18" t="s">
        <v>312</v>
      </c>
      <c r="F35" s="19" t="s">
        <v>166</v>
      </c>
      <c r="G35" s="20">
        <v>206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45</v>
      </c>
    </row>
    <row r="37" spans="1:18" x14ac:dyDescent="0.2">
      <c r="A37" s="24" t="s">
        <v>44</v>
      </c>
      <c r="E37" s="25" t="s">
        <v>1317</v>
      </c>
    </row>
    <row r="38" spans="1:18" ht="25.5" x14ac:dyDescent="0.2">
      <c r="A38" t="s">
        <v>46</v>
      </c>
      <c r="E38" s="23" t="s">
        <v>314</v>
      </c>
    </row>
    <row r="39" spans="1:18" ht="12.75" customHeight="1" x14ac:dyDescent="0.2">
      <c r="A39" s="2" t="s">
        <v>35</v>
      </c>
      <c r="B39" s="2"/>
      <c r="C39" s="27" t="s">
        <v>27</v>
      </c>
      <c r="D39" s="2"/>
      <c r="E39" s="15" t="s">
        <v>438</v>
      </c>
      <c r="F39" s="2"/>
      <c r="G39" s="2"/>
      <c r="H39" s="2"/>
      <c r="I39" s="28">
        <f>0+Q39</f>
        <v>0</v>
      </c>
      <c r="O39">
        <f>0+R39</f>
        <v>0</v>
      </c>
      <c r="Q39">
        <f>0+I40+I44+I48+I52+I56</f>
        <v>0</v>
      </c>
      <c r="R39">
        <f>0+O40+O44+O48+O52+O56</f>
        <v>0</v>
      </c>
    </row>
    <row r="40" spans="1:18" x14ac:dyDescent="0.2">
      <c r="A40" s="12" t="s">
        <v>37</v>
      </c>
      <c r="B40" s="17" t="s">
        <v>67</v>
      </c>
      <c r="C40" s="17" t="s">
        <v>446</v>
      </c>
      <c r="D40" s="12" t="s">
        <v>45</v>
      </c>
      <c r="E40" s="18" t="s">
        <v>447</v>
      </c>
      <c r="F40" s="19" t="s">
        <v>166</v>
      </c>
      <c r="G40" s="20">
        <v>201</v>
      </c>
      <c r="H40" s="21">
        <v>0</v>
      </c>
      <c r="I40" s="21">
        <f>ROUND(ROUND(H40,2)*ROUND(G40,3),2)</f>
        <v>0</v>
      </c>
      <c r="O40">
        <f>(I40*21)/100</f>
        <v>0</v>
      </c>
      <c r="P40" t="s">
        <v>17</v>
      </c>
    </row>
    <row r="41" spans="1:18" x14ac:dyDescent="0.2">
      <c r="A41" s="22" t="s">
        <v>42</v>
      </c>
      <c r="E41" s="23" t="s">
        <v>1318</v>
      </c>
    </row>
    <row r="42" spans="1:18" x14ac:dyDescent="0.2">
      <c r="A42" s="24" t="s">
        <v>44</v>
      </c>
      <c r="E42" s="25" t="s">
        <v>1319</v>
      </c>
    </row>
    <row r="43" spans="1:18" ht="51" x14ac:dyDescent="0.2">
      <c r="A43" t="s">
        <v>46</v>
      </c>
      <c r="E43" s="23" t="s">
        <v>444</v>
      </c>
    </row>
    <row r="44" spans="1:18" x14ac:dyDescent="0.2">
      <c r="A44" s="12" t="s">
        <v>37</v>
      </c>
      <c r="B44" s="17" t="s">
        <v>32</v>
      </c>
      <c r="C44" s="17" t="s">
        <v>493</v>
      </c>
      <c r="D44" s="12" t="s">
        <v>45</v>
      </c>
      <c r="E44" s="18" t="s">
        <v>494</v>
      </c>
      <c r="F44" s="19" t="s">
        <v>166</v>
      </c>
      <c r="G44" s="20">
        <v>54</v>
      </c>
      <c r="H44" s="21">
        <v>0</v>
      </c>
      <c r="I44" s="21">
        <f>ROUND(ROUND(H44,2)*ROUND(G44,3),2)</f>
        <v>0</v>
      </c>
      <c r="O44">
        <f>(I44*21)/100</f>
        <v>0</v>
      </c>
      <c r="P44" t="s">
        <v>17</v>
      </c>
    </row>
    <row r="45" spans="1:18" x14ac:dyDescent="0.2">
      <c r="A45" s="22" t="s">
        <v>42</v>
      </c>
      <c r="E45" s="23" t="s">
        <v>45</v>
      </c>
    </row>
    <row r="46" spans="1:18" ht="51" x14ac:dyDescent="0.2">
      <c r="A46" s="24" t="s">
        <v>44</v>
      </c>
      <c r="E46" s="25" t="s">
        <v>1320</v>
      </c>
    </row>
    <row r="47" spans="1:18" ht="165.75" x14ac:dyDescent="0.2">
      <c r="A47" t="s">
        <v>46</v>
      </c>
      <c r="E47" s="23" t="s">
        <v>496</v>
      </c>
    </row>
    <row r="48" spans="1:18" ht="25.5" x14ac:dyDescent="0.2">
      <c r="A48" s="12" t="s">
        <v>37</v>
      </c>
      <c r="B48" s="17" t="s">
        <v>34</v>
      </c>
      <c r="C48" s="17" t="s">
        <v>1204</v>
      </c>
      <c r="D48" s="12" t="s">
        <v>45</v>
      </c>
      <c r="E48" s="18" t="s">
        <v>1205</v>
      </c>
      <c r="F48" s="19" t="s">
        <v>166</v>
      </c>
      <c r="G48" s="20">
        <v>13.04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8" x14ac:dyDescent="0.2">
      <c r="A49" s="22" t="s">
        <v>42</v>
      </c>
      <c r="E49" s="23" t="s">
        <v>1321</v>
      </c>
    </row>
    <row r="50" spans="1:18" ht="25.5" x14ac:dyDescent="0.2">
      <c r="A50" s="24" t="s">
        <v>44</v>
      </c>
      <c r="E50" s="25" t="s">
        <v>1322</v>
      </c>
    </row>
    <row r="51" spans="1:18" ht="165.75" x14ac:dyDescent="0.2">
      <c r="A51" t="s">
        <v>46</v>
      </c>
      <c r="E51" s="23" t="s">
        <v>496</v>
      </c>
    </row>
    <row r="52" spans="1:18" x14ac:dyDescent="0.2">
      <c r="A52" s="12" t="s">
        <v>37</v>
      </c>
      <c r="B52" s="17" t="s">
        <v>74</v>
      </c>
      <c r="C52" s="17" t="s">
        <v>1323</v>
      </c>
      <c r="D52" s="12" t="s">
        <v>53</v>
      </c>
      <c r="E52" s="18" t="s">
        <v>1324</v>
      </c>
      <c r="F52" s="19" t="s">
        <v>166</v>
      </c>
      <c r="G52" s="20">
        <v>149</v>
      </c>
      <c r="H52" s="21">
        <v>0</v>
      </c>
      <c r="I52" s="21">
        <f>ROUND(ROUND(H52,2)*ROUND(G52,3),2)</f>
        <v>0</v>
      </c>
      <c r="O52">
        <f>(I52*21)/100</f>
        <v>0</v>
      </c>
      <c r="P52" t="s">
        <v>17</v>
      </c>
    </row>
    <row r="53" spans="1:18" x14ac:dyDescent="0.2">
      <c r="A53" s="22" t="s">
        <v>42</v>
      </c>
      <c r="E53" s="23" t="s">
        <v>1325</v>
      </c>
    </row>
    <row r="54" spans="1:18" ht="38.25" x14ac:dyDescent="0.2">
      <c r="A54" s="24" t="s">
        <v>44</v>
      </c>
      <c r="E54" s="25" t="s">
        <v>1326</v>
      </c>
    </row>
    <row r="55" spans="1:18" ht="102" x14ac:dyDescent="0.2">
      <c r="A55" t="s">
        <v>46</v>
      </c>
      <c r="E55" s="23" t="s">
        <v>1327</v>
      </c>
    </row>
    <row r="56" spans="1:18" x14ac:dyDescent="0.2">
      <c r="A56" s="12" t="s">
        <v>37</v>
      </c>
      <c r="B56" s="17" t="s">
        <v>79</v>
      </c>
      <c r="C56" s="17" t="s">
        <v>1323</v>
      </c>
      <c r="D56" s="12" t="s">
        <v>57</v>
      </c>
      <c r="E56" s="18" t="s">
        <v>1324</v>
      </c>
      <c r="F56" s="19" t="s">
        <v>166</v>
      </c>
      <c r="G56" s="20">
        <v>2.88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2" t="s">
        <v>42</v>
      </c>
      <c r="E57" s="23" t="s">
        <v>1328</v>
      </c>
    </row>
    <row r="58" spans="1:18" x14ac:dyDescent="0.2">
      <c r="A58" s="24" t="s">
        <v>44</v>
      </c>
      <c r="E58" s="25" t="s">
        <v>1329</v>
      </c>
    </row>
    <row r="59" spans="1:18" ht="102" x14ac:dyDescent="0.2">
      <c r="A59" t="s">
        <v>46</v>
      </c>
      <c r="E59" s="23" t="s">
        <v>1327</v>
      </c>
    </row>
    <row r="60" spans="1:18" ht="12.75" customHeight="1" x14ac:dyDescent="0.2">
      <c r="A60" s="2" t="s">
        <v>35</v>
      </c>
      <c r="B60" s="2"/>
      <c r="C60" s="27" t="s">
        <v>32</v>
      </c>
      <c r="D60" s="2"/>
      <c r="E60" s="15" t="s">
        <v>177</v>
      </c>
      <c r="F60" s="2"/>
      <c r="G60" s="2"/>
      <c r="H60" s="2"/>
      <c r="I60" s="28">
        <f>0+Q60</f>
        <v>0</v>
      </c>
      <c r="O60">
        <f>0+R60</f>
        <v>0</v>
      </c>
      <c r="Q60">
        <f>0+I61+I65</f>
        <v>0</v>
      </c>
      <c r="R60">
        <f>0+O61+O65</f>
        <v>0</v>
      </c>
    </row>
    <row r="61" spans="1:18" x14ac:dyDescent="0.2">
      <c r="A61" s="12" t="s">
        <v>37</v>
      </c>
      <c r="B61" s="17" t="s">
        <v>84</v>
      </c>
      <c r="C61" s="17" t="s">
        <v>1268</v>
      </c>
      <c r="D61" s="12" t="s">
        <v>45</v>
      </c>
      <c r="E61" s="18" t="s">
        <v>1269</v>
      </c>
      <c r="F61" s="19" t="s">
        <v>197</v>
      </c>
      <c r="G61" s="20">
        <v>119</v>
      </c>
      <c r="H61" s="21">
        <v>0</v>
      </c>
      <c r="I61" s="21">
        <f>ROUND(ROUND(H61,2)*ROUND(G61,3),2)</f>
        <v>0</v>
      </c>
      <c r="O61">
        <f>(I61*21)/100</f>
        <v>0</v>
      </c>
      <c r="P61" t="s">
        <v>17</v>
      </c>
    </row>
    <row r="62" spans="1:18" x14ac:dyDescent="0.2">
      <c r="A62" s="22" t="s">
        <v>42</v>
      </c>
      <c r="E62" s="23" t="s">
        <v>45</v>
      </c>
    </row>
    <row r="63" spans="1:18" x14ac:dyDescent="0.2">
      <c r="A63" s="24" t="s">
        <v>44</v>
      </c>
      <c r="E63" s="25" t="s">
        <v>1330</v>
      </c>
    </row>
    <row r="64" spans="1:18" ht="51" x14ac:dyDescent="0.2">
      <c r="A64" t="s">
        <v>46</v>
      </c>
      <c r="E64" s="23" t="s">
        <v>630</v>
      </c>
    </row>
    <row r="65" spans="1:16" x14ac:dyDescent="0.2">
      <c r="A65" s="12" t="s">
        <v>37</v>
      </c>
      <c r="B65" s="17" t="s">
        <v>86</v>
      </c>
      <c r="C65" s="17" t="s">
        <v>1331</v>
      </c>
      <c r="D65" s="12" t="s">
        <v>45</v>
      </c>
      <c r="E65" s="18" t="s">
        <v>1332</v>
      </c>
      <c r="F65" s="19" t="s">
        <v>197</v>
      </c>
      <c r="G65" s="20">
        <v>6</v>
      </c>
      <c r="H65" s="21">
        <v>0</v>
      </c>
      <c r="I65" s="21">
        <f>ROUND(ROUND(H65,2)*ROUND(G65,3),2)</f>
        <v>0</v>
      </c>
      <c r="O65">
        <f>(I65*21)/100</f>
        <v>0</v>
      </c>
      <c r="P65" t="s">
        <v>17</v>
      </c>
    </row>
    <row r="66" spans="1:16" x14ac:dyDescent="0.2">
      <c r="A66" s="22" t="s">
        <v>42</v>
      </c>
      <c r="E66" s="23" t="s">
        <v>45</v>
      </c>
    </row>
    <row r="67" spans="1:16" x14ac:dyDescent="0.2">
      <c r="A67" s="24" t="s">
        <v>44</v>
      </c>
      <c r="E67" s="25" t="s">
        <v>1333</v>
      </c>
    </row>
    <row r="68" spans="1:16" ht="38.25" x14ac:dyDescent="0.2">
      <c r="A68" t="s">
        <v>46</v>
      </c>
      <c r="E68" s="23" t="s">
        <v>1334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1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0+O9+O18+O47+O92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1335</v>
      </c>
      <c r="I3" s="26">
        <f>0+I9+I18+I47+I92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1303</v>
      </c>
      <c r="D4" s="29"/>
      <c r="E4" s="9" t="s">
        <v>1304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1335</v>
      </c>
      <c r="D5" s="33"/>
      <c r="E5" s="11" t="s">
        <v>1336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.5" x14ac:dyDescent="0.2">
      <c r="A10" s="12" t="s">
        <v>37</v>
      </c>
      <c r="B10" s="17" t="s">
        <v>18</v>
      </c>
      <c r="C10" s="17" t="s">
        <v>869</v>
      </c>
      <c r="D10" s="12" t="s">
        <v>45</v>
      </c>
      <c r="E10" s="18" t="s">
        <v>870</v>
      </c>
      <c r="F10" s="19" t="s">
        <v>150</v>
      </c>
      <c r="G10" s="20">
        <v>26.95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1337</v>
      </c>
    </row>
    <row r="13" spans="1:18" ht="140.25" x14ac:dyDescent="0.2">
      <c r="A13" t="s">
        <v>46</v>
      </c>
      <c r="E13" s="23" t="s">
        <v>152</v>
      </c>
    </row>
    <row r="14" spans="1:18" ht="25.5" x14ac:dyDescent="0.2">
      <c r="A14" s="12" t="s">
        <v>37</v>
      </c>
      <c r="B14" s="17" t="s">
        <v>17</v>
      </c>
      <c r="C14" s="17" t="s">
        <v>153</v>
      </c>
      <c r="D14" s="12" t="s">
        <v>45</v>
      </c>
      <c r="E14" s="18" t="s">
        <v>154</v>
      </c>
      <c r="F14" s="19" t="s">
        <v>150</v>
      </c>
      <c r="G14" s="20">
        <v>13.044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ht="25.5" x14ac:dyDescent="0.2">
      <c r="A15" s="22" t="s">
        <v>42</v>
      </c>
      <c r="E15" s="23" t="s">
        <v>872</v>
      </c>
    </row>
    <row r="16" spans="1:18" ht="51" x14ac:dyDescent="0.2">
      <c r="A16" s="24" t="s">
        <v>44</v>
      </c>
      <c r="E16" s="25" t="s">
        <v>1338</v>
      </c>
    </row>
    <row r="17" spans="1:18" ht="140.25" x14ac:dyDescent="0.2">
      <c r="A17" t="s">
        <v>46</v>
      </c>
      <c r="E17" s="23" t="s">
        <v>152</v>
      </c>
    </row>
    <row r="18" spans="1:18" ht="12.75" customHeight="1" x14ac:dyDescent="0.2">
      <c r="A18" s="2" t="s">
        <v>35</v>
      </c>
      <c r="B18" s="2"/>
      <c r="C18" s="27" t="s">
        <v>18</v>
      </c>
      <c r="D18" s="2"/>
      <c r="E18" s="15" t="s">
        <v>163</v>
      </c>
      <c r="F18" s="2"/>
      <c r="G18" s="2"/>
      <c r="H18" s="2"/>
      <c r="I18" s="28">
        <f>0+Q18</f>
        <v>0</v>
      </c>
      <c r="O18">
        <f>0+R18</f>
        <v>0</v>
      </c>
      <c r="Q18">
        <f>0+I19+I23+I27+I31+I35+I39+I43</f>
        <v>0</v>
      </c>
      <c r="R18">
        <f>0+O19+O23+O27+O31+O35+O39+O43</f>
        <v>0</v>
      </c>
    </row>
    <row r="19" spans="1:18" x14ac:dyDescent="0.2">
      <c r="A19" s="12" t="s">
        <v>37</v>
      </c>
      <c r="B19" s="17" t="s">
        <v>16</v>
      </c>
      <c r="C19" s="17" t="s">
        <v>1339</v>
      </c>
      <c r="D19" s="12" t="s">
        <v>45</v>
      </c>
      <c r="E19" s="18" t="s">
        <v>1340</v>
      </c>
      <c r="F19" s="19" t="s">
        <v>180</v>
      </c>
      <c r="G19" s="20">
        <v>2.4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181</v>
      </c>
    </row>
    <row r="21" spans="1:18" x14ac:dyDescent="0.2">
      <c r="A21" s="24" t="s">
        <v>44</v>
      </c>
      <c r="E21" s="25" t="s">
        <v>1341</v>
      </c>
    </row>
    <row r="22" spans="1:18" ht="63.75" x14ac:dyDescent="0.2">
      <c r="A22" t="s">
        <v>46</v>
      </c>
      <c r="E22" s="23" t="s">
        <v>232</v>
      </c>
    </row>
    <row r="23" spans="1:18" x14ac:dyDescent="0.2">
      <c r="A23" s="12" t="s">
        <v>37</v>
      </c>
      <c r="B23" s="17" t="s">
        <v>25</v>
      </c>
      <c r="C23" s="17" t="s">
        <v>1309</v>
      </c>
      <c r="D23" s="12" t="s">
        <v>45</v>
      </c>
      <c r="E23" s="18" t="s">
        <v>1342</v>
      </c>
      <c r="F23" s="19" t="s">
        <v>180</v>
      </c>
      <c r="G23" s="20">
        <v>9.6999999999999993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1343</v>
      </c>
    </row>
    <row r="25" spans="1:18" ht="38.25" x14ac:dyDescent="0.2">
      <c r="A25" s="24" t="s">
        <v>44</v>
      </c>
      <c r="E25" s="25" t="s">
        <v>1344</v>
      </c>
    </row>
    <row r="26" spans="1:18" ht="63.75" x14ac:dyDescent="0.2">
      <c r="A26" t="s">
        <v>46</v>
      </c>
      <c r="E26" s="23" t="s">
        <v>232</v>
      </c>
    </row>
    <row r="27" spans="1:18" ht="25.5" x14ac:dyDescent="0.2">
      <c r="A27" s="12" t="s">
        <v>37</v>
      </c>
      <c r="B27" s="17" t="s">
        <v>27</v>
      </c>
      <c r="C27" s="17" t="s">
        <v>228</v>
      </c>
      <c r="D27" s="12" t="s">
        <v>45</v>
      </c>
      <c r="E27" s="18" t="s">
        <v>229</v>
      </c>
      <c r="F27" s="19" t="s">
        <v>180</v>
      </c>
      <c r="G27" s="20">
        <v>26.5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1345</v>
      </c>
    </row>
    <row r="29" spans="1:18" ht="51" x14ac:dyDescent="0.2">
      <c r="A29" s="24" t="s">
        <v>44</v>
      </c>
      <c r="E29" s="25" t="s">
        <v>1346</v>
      </c>
    </row>
    <row r="30" spans="1:18" ht="63.75" x14ac:dyDescent="0.2">
      <c r="A30" t="s">
        <v>46</v>
      </c>
      <c r="E30" s="23" t="s">
        <v>232</v>
      </c>
    </row>
    <row r="31" spans="1:18" ht="25.5" x14ac:dyDescent="0.2">
      <c r="A31" s="12" t="s">
        <v>37</v>
      </c>
      <c r="B31" s="17" t="s">
        <v>29</v>
      </c>
      <c r="C31" s="17" t="s">
        <v>736</v>
      </c>
      <c r="D31" s="12" t="s">
        <v>45</v>
      </c>
      <c r="E31" s="18" t="s">
        <v>737</v>
      </c>
      <c r="F31" s="19" t="s">
        <v>180</v>
      </c>
      <c r="G31" s="20">
        <v>12.25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181</v>
      </c>
    </row>
    <row r="33" spans="1:18" x14ac:dyDescent="0.2">
      <c r="A33" s="24" t="s">
        <v>44</v>
      </c>
      <c r="E33" s="25" t="s">
        <v>1347</v>
      </c>
    </row>
    <row r="34" spans="1:18" ht="63.75" x14ac:dyDescent="0.2">
      <c r="A34" t="s">
        <v>46</v>
      </c>
      <c r="E34" s="23" t="s">
        <v>232</v>
      </c>
    </row>
    <row r="35" spans="1:18" x14ac:dyDescent="0.2">
      <c r="A35" s="12" t="s">
        <v>37</v>
      </c>
      <c r="B35" s="17" t="s">
        <v>64</v>
      </c>
      <c r="C35" s="17" t="s">
        <v>1122</v>
      </c>
      <c r="D35" s="12" t="s">
        <v>45</v>
      </c>
      <c r="E35" s="18" t="s">
        <v>1123</v>
      </c>
      <c r="F35" s="19" t="s">
        <v>197</v>
      </c>
      <c r="G35" s="20">
        <v>126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181</v>
      </c>
    </row>
    <row r="37" spans="1:18" ht="38.25" x14ac:dyDescent="0.2">
      <c r="A37" s="24" t="s">
        <v>44</v>
      </c>
      <c r="E37" s="25" t="s">
        <v>1348</v>
      </c>
    </row>
    <row r="38" spans="1:18" ht="63.75" x14ac:dyDescent="0.2">
      <c r="A38" t="s">
        <v>46</v>
      </c>
      <c r="E38" s="23" t="s">
        <v>232</v>
      </c>
    </row>
    <row r="39" spans="1:18" x14ac:dyDescent="0.2">
      <c r="A39" s="12" t="s">
        <v>37</v>
      </c>
      <c r="B39" s="17" t="s">
        <v>67</v>
      </c>
      <c r="C39" s="17" t="s">
        <v>252</v>
      </c>
      <c r="D39" s="12" t="s">
        <v>45</v>
      </c>
      <c r="E39" s="18" t="s">
        <v>253</v>
      </c>
      <c r="F39" s="19" t="s">
        <v>180</v>
      </c>
      <c r="G39" s="20">
        <v>66.5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1345</v>
      </c>
    </row>
    <row r="41" spans="1:18" ht="51" x14ac:dyDescent="0.2">
      <c r="A41" s="24" t="s">
        <v>44</v>
      </c>
      <c r="E41" s="25" t="s">
        <v>1349</v>
      </c>
    </row>
    <row r="42" spans="1:18" ht="369.75" x14ac:dyDescent="0.2">
      <c r="A42" t="s">
        <v>46</v>
      </c>
      <c r="E42" s="23" t="s">
        <v>256</v>
      </c>
    </row>
    <row r="43" spans="1:18" x14ac:dyDescent="0.2">
      <c r="A43" s="12" t="s">
        <v>37</v>
      </c>
      <c r="B43" s="17" t="s">
        <v>32</v>
      </c>
      <c r="C43" s="17" t="s">
        <v>311</v>
      </c>
      <c r="D43" s="12" t="s">
        <v>45</v>
      </c>
      <c r="E43" s="18" t="s">
        <v>312</v>
      </c>
      <c r="F43" s="19" t="s">
        <v>166</v>
      </c>
      <c r="G43" s="20">
        <v>418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8" x14ac:dyDescent="0.2">
      <c r="A44" s="22" t="s">
        <v>42</v>
      </c>
      <c r="E44" s="23" t="s">
        <v>45</v>
      </c>
    </row>
    <row r="45" spans="1:18" ht="51" x14ac:dyDescent="0.2">
      <c r="A45" s="24" t="s">
        <v>44</v>
      </c>
      <c r="E45" s="25" t="s">
        <v>1350</v>
      </c>
    </row>
    <row r="46" spans="1:18" ht="25.5" x14ac:dyDescent="0.2">
      <c r="A46" t="s">
        <v>46</v>
      </c>
      <c r="E46" s="23" t="s">
        <v>314</v>
      </c>
    </row>
    <row r="47" spans="1:18" ht="12.75" customHeight="1" x14ac:dyDescent="0.2">
      <c r="A47" s="2" t="s">
        <v>35</v>
      </c>
      <c r="B47" s="2"/>
      <c r="C47" s="27" t="s">
        <v>27</v>
      </c>
      <c r="D47" s="2"/>
      <c r="E47" s="15" t="s">
        <v>438</v>
      </c>
      <c r="F47" s="2"/>
      <c r="G47" s="2"/>
      <c r="H47" s="2"/>
      <c r="I47" s="28">
        <f>0+Q47</f>
        <v>0</v>
      </c>
      <c r="O47">
        <f>0+R47</f>
        <v>0</v>
      </c>
      <c r="Q47">
        <f>0+I48+I52+I56+I60+I64+I68+I72+I76+I80+I84+I88</f>
        <v>0</v>
      </c>
      <c r="R47">
        <f>0+O48+O52+O56+O60+O64+O68+O72+O76+O80+O84+O88</f>
        <v>0</v>
      </c>
    </row>
    <row r="48" spans="1:18" x14ac:dyDescent="0.2">
      <c r="A48" s="12" t="s">
        <v>37</v>
      </c>
      <c r="B48" s="17" t="s">
        <v>34</v>
      </c>
      <c r="C48" s="17" t="s">
        <v>1174</v>
      </c>
      <c r="D48" s="12" t="s">
        <v>45</v>
      </c>
      <c r="E48" s="18" t="s">
        <v>1175</v>
      </c>
      <c r="F48" s="19" t="s">
        <v>180</v>
      </c>
      <c r="G48" s="20">
        <v>71.05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6" x14ac:dyDescent="0.2">
      <c r="A49" s="22" t="s">
        <v>42</v>
      </c>
      <c r="E49" s="23" t="s">
        <v>1351</v>
      </c>
    </row>
    <row r="50" spans="1:16" ht="51" x14ac:dyDescent="0.2">
      <c r="A50" s="24" t="s">
        <v>44</v>
      </c>
      <c r="E50" s="25" t="s">
        <v>1352</v>
      </c>
    </row>
    <row r="51" spans="1:16" ht="51" x14ac:dyDescent="0.2">
      <c r="A51" t="s">
        <v>46</v>
      </c>
      <c r="E51" s="23" t="s">
        <v>444</v>
      </c>
    </row>
    <row r="52" spans="1:16" x14ac:dyDescent="0.2">
      <c r="A52" s="12" t="s">
        <v>37</v>
      </c>
      <c r="B52" s="17" t="s">
        <v>74</v>
      </c>
      <c r="C52" s="17" t="s">
        <v>462</v>
      </c>
      <c r="D52" s="12" t="s">
        <v>45</v>
      </c>
      <c r="E52" s="18" t="s">
        <v>463</v>
      </c>
      <c r="F52" s="19" t="s">
        <v>166</v>
      </c>
      <c r="G52" s="20">
        <v>90</v>
      </c>
      <c r="H52" s="21">
        <v>0</v>
      </c>
      <c r="I52" s="21">
        <f>ROUND(ROUND(H52,2)*ROUND(G52,3),2)</f>
        <v>0</v>
      </c>
      <c r="O52">
        <f>(I52*21)/100</f>
        <v>0</v>
      </c>
      <c r="P52" t="s">
        <v>17</v>
      </c>
    </row>
    <row r="53" spans="1:16" x14ac:dyDescent="0.2">
      <c r="A53" s="22" t="s">
        <v>42</v>
      </c>
      <c r="E53" s="23" t="s">
        <v>716</v>
      </c>
    </row>
    <row r="54" spans="1:16" x14ac:dyDescent="0.2">
      <c r="A54" s="24" t="s">
        <v>44</v>
      </c>
      <c r="E54" s="25" t="s">
        <v>1353</v>
      </c>
    </row>
    <row r="55" spans="1:16" ht="51" x14ac:dyDescent="0.2">
      <c r="A55" t="s">
        <v>46</v>
      </c>
      <c r="E55" s="23" t="s">
        <v>465</v>
      </c>
    </row>
    <row r="56" spans="1:16" x14ac:dyDescent="0.2">
      <c r="A56" s="12" t="s">
        <v>37</v>
      </c>
      <c r="B56" s="17" t="s">
        <v>79</v>
      </c>
      <c r="C56" s="17" t="s">
        <v>467</v>
      </c>
      <c r="D56" s="12" t="s">
        <v>45</v>
      </c>
      <c r="E56" s="18" t="s">
        <v>468</v>
      </c>
      <c r="F56" s="19" t="s">
        <v>166</v>
      </c>
      <c r="G56" s="20">
        <v>90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6" x14ac:dyDescent="0.2">
      <c r="A57" s="22" t="s">
        <v>42</v>
      </c>
      <c r="E57" s="23" t="s">
        <v>718</v>
      </c>
    </row>
    <row r="58" spans="1:16" x14ac:dyDescent="0.2">
      <c r="A58" s="24" t="s">
        <v>44</v>
      </c>
      <c r="E58" s="25" t="s">
        <v>1353</v>
      </c>
    </row>
    <row r="59" spans="1:16" ht="51" x14ac:dyDescent="0.2">
      <c r="A59" t="s">
        <v>46</v>
      </c>
      <c r="E59" s="23" t="s">
        <v>465</v>
      </c>
    </row>
    <row r="60" spans="1:16" x14ac:dyDescent="0.2">
      <c r="A60" s="12" t="s">
        <v>37</v>
      </c>
      <c r="B60" s="17" t="s">
        <v>84</v>
      </c>
      <c r="C60" s="17" t="s">
        <v>805</v>
      </c>
      <c r="D60" s="12" t="s">
        <v>45</v>
      </c>
      <c r="E60" s="18" t="s">
        <v>806</v>
      </c>
      <c r="F60" s="19" t="s">
        <v>166</v>
      </c>
      <c r="G60" s="20">
        <v>90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6" x14ac:dyDescent="0.2">
      <c r="A61" s="22" t="s">
        <v>42</v>
      </c>
      <c r="E61" s="23" t="s">
        <v>924</v>
      </c>
    </row>
    <row r="62" spans="1:16" x14ac:dyDescent="0.2">
      <c r="A62" s="24" t="s">
        <v>44</v>
      </c>
      <c r="E62" s="25" t="s">
        <v>1353</v>
      </c>
    </row>
    <row r="63" spans="1:16" ht="140.25" x14ac:dyDescent="0.2">
      <c r="A63" t="s">
        <v>46</v>
      </c>
      <c r="E63" s="23" t="s">
        <v>481</v>
      </c>
    </row>
    <row r="64" spans="1:16" x14ac:dyDescent="0.2">
      <c r="A64" s="12" t="s">
        <v>37</v>
      </c>
      <c r="B64" s="17" t="s">
        <v>86</v>
      </c>
      <c r="C64" s="17" t="s">
        <v>816</v>
      </c>
      <c r="D64" s="12" t="s">
        <v>45</v>
      </c>
      <c r="E64" s="18" t="s">
        <v>817</v>
      </c>
      <c r="F64" s="19" t="s">
        <v>166</v>
      </c>
      <c r="G64" s="20">
        <v>90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2" t="s">
        <v>42</v>
      </c>
      <c r="E65" s="23" t="s">
        <v>1354</v>
      </c>
    </row>
    <row r="66" spans="1:16" x14ac:dyDescent="0.2">
      <c r="A66" s="24" t="s">
        <v>44</v>
      </c>
      <c r="E66" s="25" t="s">
        <v>1353</v>
      </c>
    </row>
    <row r="67" spans="1:16" ht="140.25" x14ac:dyDescent="0.2">
      <c r="A67" t="s">
        <v>46</v>
      </c>
      <c r="E67" s="23" t="s">
        <v>481</v>
      </c>
    </row>
    <row r="68" spans="1:16" x14ac:dyDescent="0.2">
      <c r="A68" s="12" t="s">
        <v>37</v>
      </c>
      <c r="B68" s="17" t="s">
        <v>93</v>
      </c>
      <c r="C68" s="17" t="s">
        <v>493</v>
      </c>
      <c r="D68" s="12" t="s">
        <v>45</v>
      </c>
      <c r="E68" s="18" t="s">
        <v>494</v>
      </c>
      <c r="F68" s="19" t="s">
        <v>166</v>
      </c>
      <c r="G68" s="20">
        <v>247.75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6" x14ac:dyDescent="0.2">
      <c r="A69" s="22" t="s">
        <v>42</v>
      </c>
      <c r="E69" s="23" t="s">
        <v>45</v>
      </c>
    </row>
    <row r="70" spans="1:16" ht="63.75" x14ac:dyDescent="0.2">
      <c r="A70" s="24" t="s">
        <v>44</v>
      </c>
      <c r="E70" s="25" t="s">
        <v>1355</v>
      </c>
    </row>
    <row r="71" spans="1:16" ht="165.75" x14ac:dyDescent="0.2">
      <c r="A71" t="s">
        <v>46</v>
      </c>
      <c r="E71" s="23" t="s">
        <v>496</v>
      </c>
    </row>
    <row r="72" spans="1:16" x14ac:dyDescent="0.2">
      <c r="A72" s="12" t="s">
        <v>37</v>
      </c>
      <c r="B72" s="17" t="s">
        <v>99</v>
      </c>
      <c r="C72" s="17" t="s">
        <v>929</v>
      </c>
      <c r="D72" s="12" t="s">
        <v>45</v>
      </c>
      <c r="E72" s="18" t="s">
        <v>930</v>
      </c>
      <c r="F72" s="19" t="s">
        <v>166</v>
      </c>
      <c r="G72" s="20">
        <v>55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6" x14ac:dyDescent="0.2">
      <c r="A73" s="22" t="s">
        <v>42</v>
      </c>
      <c r="E73" s="23" t="s">
        <v>45</v>
      </c>
    </row>
    <row r="74" spans="1:16" x14ac:dyDescent="0.2">
      <c r="A74" s="24" t="s">
        <v>44</v>
      </c>
      <c r="E74" s="25" t="s">
        <v>1356</v>
      </c>
    </row>
    <row r="75" spans="1:16" ht="165.75" x14ac:dyDescent="0.2">
      <c r="A75" t="s">
        <v>46</v>
      </c>
      <c r="E75" s="23" t="s">
        <v>496</v>
      </c>
    </row>
    <row r="76" spans="1:16" ht="25.5" x14ac:dyDescent="0.2">
      <c r="A76" s="12" t="s">
        <v>37</v>
      </c>
      <c r="B76" s="17" t="s">
        <v>103</v>
      </c>
      <c r="C76" s="17" t="s">
        <v>1204</v>
      </c>
      <c r="D76" s="12" t="s">
        <v>45</v>
      </c>
      <c r="E76" s="18" t="s">
        <v>1205</v>
      </c>
      <c r="F76" s="19" t="s">
        <v>166</v>
      </c>
      <c r="G76" s="20">
        <v>6.75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6" x14ac:dyDescent="0.2">
      <c r="A77" s="22" t="s">
        <v>42</v>
      </c>
      <c r="E77" s="23" t="s">
        <v>45</v>
      </c>
    </row>
    <row r="78" spans="1:16" ht="25.5" x14ac:dyDescent="0.2">
      <c r="A78" s="24" t="s">
        <v>44</v>
      </c>
      <c r="E78" s="25" t="s">
        <v>1357</v>
      </c>
    </row>
    <row r="79" spans="1:16" ht="165.75" x14ac:dyDescent="0.2">
      <c r="A79" t="s">
        <v>46</v>
      </c>
      <c r="E79" s="23" t="s">
        <v>496</v>
      </c>
    </row>
    <row r="80" spans="1:16" x14ac:dyDescent="0.2">
      <c r="A80" s="12" t="s">
        <v>37</v>
      </c>
      <c r="B80" s="17" t="s">
        <v>107</v>
      </c>
      <c r="C80" s="17" t="s">
        <v>1358</v>
      </c>
      <c r="D80" s="12" t="s">
        <v>45</v>
      </c>
      <c r="E80" s="18" t="s">
        <v>1359</v>
      </c>
      <c r="F80" s="19" t="s">
        <v>166</v>
      </c>
      <c r="G80" s="20">
        <v>8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8" x14ac:dyDescent="0.2">
      <c r="A81" s="22" t="s">
        <v>42</v>
      </c>
      <c r="E81" s="23" t="s">
        <v>45</v>
      </c>
    </row>
    <row r="82" spans="1:18" x14ac:dyDescent="0.2">
      <c r="A82" s="24" t="s">
        <v>44</v>
      </c>
      <c r="E82" s="25" t="s">
        <v>1360</v>
      </c>
    </row>
    <row r="83" spans="1:18" ht="165.75" x14ac:dyDescent="0.2">
      <c r="A83" t="s">
        <v>46</v>
      </c>
      <c r="E83" s="23" t="s">
        <v>496</v>
      </c>
    </row>
    <row r="84" spans="1:18" x14ac:dyDescent="0.2">
      <c r="A84" s="12" t="s">
        <v>37</v>
      </c>
      <c r="B84" s="17" t="s">
        <v>111</v>
      </c>
      <c r="C84" s="17" t="s">
        <v>1361</v>
      </c>
      <c r="D84" s="12" t="s">
        <v>45</v>
      </c>
      <c r="E84" s="18" t="s">
        <v>1362</v>
      </c>
      <c r="F84" s="19" t="s">
        <v>166</v>
      </c>
      <c r="G84" s="20">
        <v>6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8" x14ac:dyDescent="0.2">
      <c r="A85" s="22" t="s">
        <v>42</v>
      </c>
      <c r="E85" s="23" t="s">
        <v>45</v>
      </c>
    </row>
    <row r="86" spans="1:18" x14ac:dyDescent="0.2">
      <c r="A86" s="24" t="s">
        <v>44</v>
      </c>
      <c r="E86" s="25" t="s">
        <v>1363</v>
      </c>
    </row>
    <row r="87" spans="1:18" ht="102" x14ac:dyDescent="0.2">
      <c r="A87" t="s">
        <v>46</v>
      </c>
      <c r="E87" s="23" t="s">
        <v>1327</v>
      </c>
    </row>
    <row r="88" spans="1:18" x14ac:dyDescent="0.2">
      <c r="A88" s="12" t="s">
        <v>37</v>
      </c>
      <c r="B88" s="17" t="s">
        <v>115</v>
      </c>
      <c r="C88" s="17" t="s">
        <v>1323</v>
      </c>
      <c r="D88" s="12" t="s">
        <v>45</v>
      </c>
      <c r="E88" s="18" t="s">
        <v>1324</v>
      </c>
      <c r="F88" s="19" t="s">
        <v>166</v>
      </c>
      <c r="G88" s="20">
        <v>18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8" x14ac:dyDescent="0.2">
      <c r="A89" s="22" t="s">
        <v>42</v>
      </c>
      <c r="E89" s="23" t="s">
        <v>45</v>
      </c>
    </row>
    <row r="90" spans="1:18" x14ac:dyDescent="0.2">
      <c r="A90" s="24" t="s">
        <v>44</v>
      </c>
      <c r="E90" s="25" t="s">
        <v>1364</v>
      </c>
    </row>
    <row r="91" spans="1:18" ht="102" x14ac:dyDescent="0.2">
      <c r="A91" t="s">
        <v>46</v>
      </c>
      <c r="E91" s="23" t="s">
        <v>1327</v>
      </c>
    </row>
    <row r="92" spans="1:18" ht="12.75" customHeight="1" x14ac:dyDescent="0.2">
      <c r="A92" s="2" t="s">
        <v>35</v>
      </c>
      <c r="B92" s="2"/>
      <c r="C92" s="27" t="s">
        <v>32</v>
      </c>
      <c r="D92" s="2"/>
      <c r="E92" s="15" t="s">
        <v>177</v>
      </c>
      <c r="F92" s="2"/>
      <c r="G92" s="2"/>
      <c r="H92" s="2"/>
      <c r="I92" s="28">
        <f>0+Q92</f>
        <v>0</v>
      </c>
      <c r="O92">
        <f>0+R92</f>
        <v>0</v>
      </c>
      <c r="Q92">
        <f>0+I93+I97+I101+I105+I109+I113</f>
        <v>0</v>
      </c>
      <c r="R92">
        <f>0+O93+O97+O101+O105+O109+O113</f>
        <v>0</v>
      </c>
    </row>
    <row r="93" spans="1:18" x14ac:dyDescent="0.2">
      <c r="A93" s="12" t="s">
        <v>37</v>
      </c>
      <c r="B93" s="17" t="s">
        <v>121</v>
      </c>
      <c r="C93" s="17" t="s">
        <v>542</v>
      </c>
      <c r="D93" s="12" t="s">
        <v>45</v>
      </c>
      <c r="E93" s="18" t="s">
        <v>543</v>
      </c>
      <c r="F93" s="19" t="s">
        <v>197</v>
      </c>
      <c r="G93" s="20">
        <v>85</v>
      </c>
      <c r="H93" s="21">
        <v>0</v>
      </c>
      <c r="I93" s="21">
        <f>ROUND(ROUND(H93,2)*ROUND(G93,3),2)</f>
        <v>0</v>
      </c>
      <c r="O93">
        <f>(I93*21)/100</f>
        <v>0</v>
      </c>
      <c r="P93" t="s">
        <v>17</v>
      </c>
    </row>
    <row r="94" spans="1:18" x14ac:dyDescent="0.2">
      <c r="A94" s="22" t="s">
        <v>42</v>
      </c>
      <c r="E94" s="23" t="s">
        <v>45</v>
      </c>
    </row>
    <row r="95" spans="1:18" x14ac:dyDescent="0.2">
      <c r="A95" s="24" t="s">
        <v>44</v>
      </c>
      <c r="E95" s="25" t="s">
        <v>1365</v>
      </c>
    </row>
    <row r="96" spans="1:18" ht="63.75" x14ac:dyDescent="0.2">
      <c r="A96" t="s">
        <v>46</v>
      </c>
      <c r="E96" s="23" t="s">
        <v>545</v>
      </c>
    </row>
    <row r="97" spans="1:16" ht="25.5" x14ac:dyDescent="0.2">
      <c r="A97" s="12" t="s">
        <v>37</v>
      </c>
      <c r="B97" s="17" t="s">
        <v>126</v>
      </c>
      <c r="C97" s="17" t="s">
        <v>1366</v>
      </c>
      <c r="D97" s="12" t="s">
        <v>45</v>
      </c>
      <c r="E97" s="18" t="s">
        <v>1367</v>
      </c>
      <c r="F97" s="19" t="s">
        <v>89</v>
      </c>
      <c r="G97" s="20">
        <v>1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6" x14ac:dyDescent="0.2">
      <c r="A98" s="22" t="s">
        <v>42</v>
      </c>
      <c r="E98" s="23" t="s">
        <v>45</v>
      </c>
    </row>
    <row r="99" spans="1:16" x14ac:dyDescent="0.2">
      <c r="A99" s="24" t="s">
        <v>44</v>
      </c>
      <c r="E99" s="25" t="s">
        <v>1368</v>
      </c>
    </row>
    <row r="100" spans="1:16" ht="25.5" x14ac:dyDescent="0.2">
      <c r="A100" t="s">
        <v>46</v>
      </c>
      <c r="E100" s="23" t="s">
        <v>576</v>
      </c>
    </row>
    <row r="101" spans="1:16" x14ac:dyDescent="0.2">
      <c r="A101" s="12" t="s">
        <v>37</v>
      </c>
      <c r="B101" s="17" t="s">
        <v>131</v>
      </c>
      <c r="C101" s="17" t="s">
        <v>1268</v>
      </c>
      <c r="D101" s="12" t="s">
        <v>45</v>
      </c>
      <c r="E101" s="18" t="s">
        <v>1269</v>
      </c>
      <c r="F101" s="19" t="s">
        <v>197</v>
      </c>
      <c r="G101" s="20">
        <v>136</v>
      </c>
      <c r="H101" s="21">
        <v>0</v>
      </c>
      <c r="I101" s="21">
        <f>ROUND(ROUND(H101,2)*ROUND(G101,3),2)</f>
        <v>0</v>
      </c>
      <c r="O101">
        <f>(I101*21)/100</f>
        <v>0</v>
      </c>
      <c r="P101" t="s">
        <v>17</v>
      </c>
    </row>
    <row r="102" spans="1:16" x14ac:dyDescent="0.2">
      <c r="A102" s="22" t="s">
        <v>42</v>
      </c>
      <c r="E102" s="23" t="s">
        <v>45</v>
      </c>
    </row>
    <row r="103" spans="1:16" ht="51" x14ac:dyDescent="0.2">
      <c r="A103" s="24" t="s">
        <v>44</v>
      </c>
      <c r="E103" s="25" t="s">
        <v>1369</v>
      </c>
    </row>
    <row r="104" spans="1:16" ht="51" x14ac:dyDescent="0.2">
      <c r="A104" t="s">
        <v>46</v>
      </c>
      <c r="E104" s="23" t="s">
        <v>630</v>
      </c>
    </row>
    <row r="105" spans="1:16" x14ac:dyDescent="0.2">
      <c r="A105" s="12" t="s">
        <v>37</v>
      </c>
      <c r="B105" s="17" t="s">
        <v>136</v>
      </c>
      <c r="C105" s="17" t="s">
        <v>1370</v>
      </c>
      <c r="D105" s="12" t="s">
        <v>45</v>
      </c>
      <c r="E105" s="18" t="s">
        <v>1371</v>
      </c>
      <c r="F105" s="19" t="s">
        <v>197</v>
      </c>
      <c r="G105" s="20">
        <v>37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6" x14ac:dyDescent="0.2">
      <c r="A106" s="22" t="s">
        <v>42</v>
      </c>
      <c r="E106" s="23" t="s">
        <v>45</v>
      </c>
    </row>
    <row r="107" spans="1:16" ht="38.25" x14ac:dyDescent="0.2">
      <c r="A107" s="24" t="s">
        <v>44</v>
      </c>
      <c r="E107" s="25" t="s">
        <v>1372</v>
      </c>
    </row>
    <row r="108" spans="1:16" ht="51" x14ac:dyDescent="0.2">
      <c r="A108" t="s">
        <v>46</v>
      </c>
      <c r="E108" s="23" t="s">
        <v>630</v>
      </c>
    </row>
    <row r="109" spans="1:16" x14ac:dyDescent="0.2">
      <c r="A109" s="12" t="s">
        <v>37</v>
      </c>
      <c r="B109" s="17" t="s">
        <v>141</v>
      </c>
      <c r="C109" s="17" t="s">
        <v>626</v>
      </c>
      <c r="D109" s="12" t="s">
        <v>45</v>
      </c>
      <c r="E109" s="18" t="s">
        <v>627</v>
      </c>
      <c r="F109" s="19" t="s">
        <v>197</v>
      </c>
      <c r="G109" s="20">
        <v>33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17</v>
      </c>
    </row>
    <row r="110" spans="1:16" x14ac:dyDescent="0.2">
      <c r="A110" s="22" t="s">
        <v>42</v>
      </c>
      <c r="E110" s="23" t="s">
        <v>45</v>
      </c>
    </row>
    <row r="111" spans="1:16" x14ac:dyDescent="0.2">
      <c r="A111" s="24" t="s">
        <v>44</v>
      </c>
      <c r="E111" s="25" t="s">
        <v>1373</v>
      </c>
    </row>
    <row r="112" spans="1:16" ht="51" x14ac:dyDescent="0.2">
      <c r="A112" t="s">
        <v>46</v>
      </c>
      <c r="E112" s="23" t="s">
        <v>630</v>
      </c>
    </row>
    <row r="113" spans="1:16" x14ac:dyDescent="0.2">
      <c r="A113" s="12" t="s">
        <v>37</v>
      </c>
      <c r="B113" s="17" t="s">
        <v>319</v>
      </c>
      <c r="C113" s="17" t="s">
        <v>184</v>
      </c>
      <c r="D113" s="12" t="s">
        <v>45</v>
      </c>
      <c r="E113" s="18" t="s">
        <v>185</v>
      </c>
      <c r="F113" s="19" t="s">
        <v>180</v>
      </c>
      <c r="G113" s="20">
        <v>1.46</v>
      </c>
      <c r="H113" s="21">
        <v>0</v>
      </c>
      <c r="I113" s="21">
        <f>ROUND(ROUND(H113,2)*ROUND(G113,3),2)</f>
        <v>0</v>
      </c>
      <c r="O113">
        <f>(I113*21)/100</f>
        <v>0</v>
      </c>
      <c r="P113" t="s">
        <v>17</v>
      </c>
    </row>
    <row r="114" spans="1:16" x14ac:dyDescent="0.2">
      <c r="A114" s="22" t="s">
        <v>42</v>
      </c>
      <c r="E114" s="23" t="s">
        <v>181</v>
      </c>
    </row>
    <row r="115" spans="1:16" ht="38.25" x14ac:dyDescent="0.2">
      <c r="A115" s="24" t="s">
        <v>44</v>
      </c>
      <c r="E115" s="25" t="s">
        <v>1374</v>
      </c>
    </row>
    <row r="116" spans="1:16" ht="114.75" x14ac:dyDescent="0.2">
      <c r="A116" t="s">
        <v>46</v>
      </c>
      <c r="E116" s="23" t="s">
        <v>183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0+O9+O50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1377</v>
      </c>
      <c r="I3" s="26">
        <f>0+I9+I50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1375</v>
      </c>
      <c r="D4" s="29"/>
      <c r="E4" s="9" t="s">
        <v>1376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1377</v>
      </c>
      <c r="D5" s="33"/>
      <c r="E5" s="11" t="s">
        <v>1378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</f>
        <v>0</v>
      </c>
      <c r="R9">
        <f>0+O10+O14+O18+O22+O26+O30+O34+O38+O42+O46</f>
        <v>0</v>
      </c>
    </row>
    <row r="10" spans="1:18" ht="25.5" x14ac:dyDescent="0.2">
      <c r="A10" s="12" t="s">
        <v>37</v>
      </c>
      <c r="B10" s="17" t="s">
        <v>18</v>
      </c>
      <c r="C10" s="17" t="s">
        <v>228</v>
      </c>
      <c r="D10" s="12" t="s">
        <v>53</v>
      </c>
      <c r="E10" s="18" t="s">
        <v>229</v>
      </c>
      <c r="F10" s="19" t="s">
        <v>180</v>
      </c>
      <c r="G10" s="20">
        <v>82.36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1379</v>
      </c>
    </row>
    <row r="12" spans="1:18" ht="38.25" x14ac:dyDescent="0.2">
      <c r="A12" s="24" t="s">
        <v>44</v>
      </c>
      <c r="E12" s="25" t="s">
        <v>1380</v>
      </c>
    </row>
    <row r="13" spans="1:18" ht="63.75" x14ac:dyDescent="0.2">
      <c r="A13" t="s">
        <v>46</v>
      </c>
      <c r="E13" s="23" t="s">
        <v>232</v>
      </c>
    </row>
    <row r="14" spans="1:18" ht="25.5" x14ac:dyDescent="0.2">
      <c r="A14" s="12" t="s">
        <v>37</v>
      </c>
      <c r="B14" s="17" t="s">
        <v>17</v>
      </c>
      <c r="C14" s="17" t="s">
        <v>228</v>
      </c>
      <c r="D14" s="12" t="s">
        <v>57</v>
      </c>
      <c r="E14" s="18" t="s">
        <v>229</v>
      </c>
      <c r="F14" s="19" t="s">
        <v>180</v>
      </c>
      <c r="G14" s="20">
        <v>132.608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1381</v>
      </c>
    </row>
    <row r="16" spans="1:18" ht="38.25" x14ac:dyDescent="0.2">
      <c r="A16" s="24" t="s">
        <v>44</v>
      </c>
      <c r="E16" s="25" t="s">
        <v>1382</v>
      </c>
    </row>
    <row r="17" spans="1:16" ht="63.75" x14ac:dyDescent="0.2">
      <c r="A17" t="s">
        <v>46</v>
      </c>
      <c r="E17" s="23" t="s">
        <v>232</v>
      </c>
    </row>
    <row r="18" spans="1:16" ht="25.5" x14ac:dyDescent="0.2">
      <c r="A18" s="12" t="s">
        <v>37</v>
      </c>
      <c r="B18" s="17" t="s">
        <v>16</v>
      </c>
      <c r="C18" s="17" t="s">
        <v>878</v>
      </c>
      <c r="D18" s="12" t="s">
        <v>53</v>
      </c>
      <c r="E18" s="18" t="s">
        <v>879</v>
      </c>
      <c r="F18" s="19" t="s">
        <v>180</v>
      </c>
      <c r="G18" s="20">
        <v>40.049999999999997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ht="25.5" x14ac:dyDescent="0.2">
      <c r="A19" s="22" t="s">
        <v>42</v>
      </c>
      <c r="E19" s="23" t="s">
        <v>1383</v>
      </c>
    </row>
    <row r="20" spans="1:16" ht="38.25" x14ac:dyDescent="0.2">
      <c r="A20" s="24" t="s">
        <v>44</v>
      </c>
      <c r="E20" s="25" t="s">
        <v>1384</v>
      </c>
    </row>
    <row r="21" spans="1:16" ht="63.75" x14ac:dyDescent="0.2">
      <c r="A21" t="s">
        <v>46</v>
      </c>
      <c r="E21" s="23" t="s">
        <v>232</v>
      </c>
    </row>
    <row r="22" spans="1:16" ht="25.5" x14ac:dyDescent="0.2">
      <c r="A22" s="12" t="s">
        <v>37</v>
      </c>
      <c r="B22" s="17" t="s">
        <v>25</v>
      </c>
      <c r="C22" s="17" t="s">
        <v>878</v>
      </c>
      <c r="D22" s="12" t="s">
        <v>57</v>
      </c>
      <c r="E22" s="18" t="s">
        <v>879</v>
      </c>
      <c r="F22" s="19" t="s">
        <v>180</v>
      </c>
      <c r="G22" s="20">
        <v>76.05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1385</v>
      </c>
    </row>
    <row r="24" spans="1:16" x14ac:dyDescent="0.2">
      <c r="A24" s="24" t="s">
        <v>44</v>
      </c>
      <c r="E24" s="25" t="s">
        <v>1386</v>
      </c>
    </row>
    <row r="25" spans="1:16" ht="63.75" x14ac:dyDescent="0.2">
      <c r="A25" t="s">
        <v>46</v>
      </c>
      <c r="E25" s="23" t="s">
        <v>232</v>
      </c>
    </row>
    <row r="26" spans="1:16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65.75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ht="38.25" x14ac:dyDescent="0.2">
      <c r="A28" s="24" t="s">
        <v>44</v>
      </c>
      <c r="E28" s="25" t="s">
        <v>1387</v>
      </c>
    </row>
    <row r="29" spans="1:16" ht="306" x14ac:dyDescent="0.2">
      <c r="A29" t="s">
        <v>46</v>
      </c>
      <c r="E29" s="23" t="s">
        <v>262</v>
      </c>
    </row>
    <row r="30" spans="1:16" x14ac:dyDescent="0.2">
      <c r="A30" s="12" t="s">
        <v>37</v>
      </c>
      <c r="B30" s="17" t="s">
        <v>29</v>
      </c>
      <c r="C30" s="17" t="s">
        <v>270</v>
      </c>
      <c r="D30" s="12" t="s">
        <v>45</v>
      </c>
      <c r="E30" s="18" t="s">
        <v>271</v>
      </c>
      <c r="F30" s="19" t="s">
        <v>180</v>
      </c>
      <c r="G30" s="20">
        <v>6.25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299</v>
      </c>
    </row>
    <row r="32" spans="1:16" x14ac:dyDescent="0.2">
      <c r="A32" s="24" t="s">
        <v>44</v>
      </c>
      <c r="E32" s="25" t="s">
        <v>1388</v>
      </c>
    </row>
    <row r="33" spans="1:16" ht="267.75" x14ac:dyDescent="0.2">
      <c r="A33" t="s">
        <v>46</v>
      </c>
      <c r="E33" s="23" t="s">
        <v>274</v>
      </c>
    </row>
    <row r="34" spans="1:16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59.5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ht="25.5" x14ac:dyDescent="0.2">
      <c r="A36" s="24" t="s">
        <v>44</v>
      </c>
      <c r="E36" s="25" t="s">
        <v>1389</v>
      </c>
    </row>
    <row r="37" spans="1:16" ht="191.25" x14ac:dyDescent="0.2">
      <c r="A37" t="s">
        <v>46</v>
      </c>
      <c r="E37" s="23" t="s">
        <v>282</v>
      </c>
    </row>
    <row r="38" spans="1:16" x14ac:dyDescent="0.2">
      <c r="A38" s="12" t="s">
        <v>37</v>
      </c>
      <c r="B38" s="17" t="s">
        <v>67</v>
      </c>
      <c r="C38" s="17" t="s">
        <v>292</v>
      </c>
      <c r="D38" s="12" t="s">
        <v>45</v>
      </c>
      <c r="E38" s="18" t="s">
        <v>293</v>
      </c>
      <c r="F38" s="19" t="s">
        <v>180</v>
      </c>
      <c r="G38" s="20">
        <v>59.5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1145</v>
      </c>
    </row>
    <row r="40" spans="1:16" x14ac:dyDescent="0.2">
      <c r="A40" s="24" t="s">
        <v>44</v>
      </c>
      <c r="E40" s="25" t="s">
        <v>1390</v>
      </c>
    </row>
    <row r="41" spans="1:16" ht="242.25" x14ac:dyDescent="0.2">
      <c r="A41" t="s">
        <v>46</v>
      </c>
      <c r="E41" s="23" t="s">
        <v>296</v>
      </c>
    </row>
    <row r="42" spans="1:16" x14ac:dyDescent="0.2">
      <c r="A42" s="12" t="s">
        <v>37</v>
      </c>
      <c r="B42" s="17" t="s">
        <v>32</v>
      </c>
      <c r="C42" s="17" t="s">
        <v>1391</v>
      </c>
      <c r="D42" s="12" t="s">
        <v>1209</v>
      </c>
      <c r="E42" s="18" t="s">
        <v>1392</v>
      </c>
      <c r="F42" s="19" t="s">
        <v>180</v>
      </c>
      <c r="G42" s="20">
        <v>59.5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1393</v>
      </c>
    </row>
    <row r="44" spans="1:16" x14ac:dyDescent="0.2">
      <c r="A44" s="24" t="s">
        <v>44</v>
      </c>
      <c r="E44" s="25" t="s">
        <v>1394</v>
      </c>
    </row>
    <row r="45" spans="1:16" x14ac:dyDescent="0.2">
      <c r="A45" t="s">
        <v>46</v>
      </c>
      <c r="E45" s="23" t="s">
        <v>45</v>
      </c>
    </row>
    <row r="46" spans="1:16" x14ac:dyDescent="0.2">
      <c r="A46" s="12" t="s">
        <v>37</v>
      </c>
      <c r="B46" s="17" t="s">
        <v>34</v>
      </c>
      <c r="C46" s="17" t="s">
        <v>311</v>
      </c>
      <c r="D46" s="12" t="s">
        <v>45</v>
      </c>
      <c r="E46" s="18" t="s">
        <v>312</v>
      </c>
      <c r="F46" s="19" t="s">
        <v>166</v>
      </c>
      <c r="G46" s="20">
        <v>1025.5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x14ac:dyDescent="0.2">
      <c r="A48" s="24" t="s">
        <v>44</v>
      </c>
      <c r="E48" s="25" t="s">
        <v>1395</v>
      </c>
    </row>
    <row r="49" spans="1:18" ht="25.5" x14ac:dyDescent="0.2">
      <c r="A49" t="s">
        <v>46</v>
      </c>
      <c r="E49" s="23" t="s">
        <v>314</v>
      </c>
    </row>
    <row r="50" spans="1:18" ht="12.75" customHeight="1" x14ac:dyDescent="0.2">
      <c r="A50" s="2" t="s">
        <v>35</v>
      </c>
      <c r="B50" s="2"/>
      <c r="C50" s="27" t="s">
        <v>27</v>
      </c>
      <c r="D50" s="2"/>
      <c r="E50" s="15" t="s">
        <v>438</v>
      </c>
      <c r="F50" s="2"/>
      <c r="G50" s="2"/>
      <c r="H50" s="2"/>
      <c r="I50" s="28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2" t="s">
        <v>37</v>
      </c>
      <c r="B51" s="17" t="s">
        <v>74</v>
      </c>
      <c r="C51" s="17" t="s">
        <v>780</v>
      </c>
      <c r="D51" s="12" t="s">
        <v>45</v>
      </c>
      <c r="E51" s="18" t="s">
        <v>781</v>
      </c>
      <c r="F51" s="19" t="s">
        <v>166</v>
      </c>
      <c r="G51" s="20">
        <v>828.8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ht="25.5" x14ac:dyDescent="0.2">
      <c r="A52" s="22" t="s">
        <v>42</v>
      </c>
      <c r="E52" s="23" t="s">
        <v>1396</v>
      </c>
    </row>
    <row r="53" spans="1:18" ht="51" x14ac:dyDescent="0.2">
      <c r="A53" s="24" t="s">
        <v>44</v>
      </c>
      <c r="E53" s="25" t="s">
        <v>1397</v>
      </c>
    </row>
    <row r="54" spans="1:18" ht="51" x14ac:dyDescent="0.2">
      <c r="A54" t="s">
        <v>46</v>
      </c>
      <c r="E54" s="23" t="s">
        <v>444</v>
      </c>
    </row>
    <row r="55" spans="1:18" x14ac:dyDescent="0.2">
      <c r="A55" s="12" t="s">
        <v>37</v>
      </c>
      <c r="B55" s="17" t="s">
        <v>79</v>
      </c>
      <c r="C55" s="17" t="s">
        <v>1099</v>
      </c>
      <c r="D55" s="12" t="s">
        <v>45</v>
      </c>
      <c r="E55" s="18" t="s">
        <v>1100</v>
      </c>
      <c r="F55" s="19" t="s">
        <v>166</v>
      </c>
      <c r="G55" s="20">
        <v>774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x14ac:dyDescent="0.2">
      <c r="A56" s="22" t="s">
        <v>42</v>
      </c>
      <c r="E56" s="23" t="s">
        <v>1398</v>
      </c>
    </row>
    <row r="57" spans="1:18" ht="38.25" x14ac:dyDescent="0.2">
      <c r="A57" s="24" t="s">
        <v>44</v>
      </c>
      <c r="E57" s="25" t="s">
        <v>1399</v>
      </c>
    </row>
    <row r="58" spans="1:18" ht="153" x14ac:dyDescent="0.2">
      <c r="A58" t="s">
        <v>46</v>
      </c>
      <c r="E58" s="23" t="s">
        <v>1102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0+O9+O62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1400</v>
      </c>
      <c r="I3" s="26">
        <f>0+I9+I62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1375</v>
      </c>
      <c r="D4" s="29"/>
      <c r="E4" s="9" t="s">
        <v>1376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1400</v>
      </c>
      <c r="D5" s="33"/>
      <c r="E5" s="11" t="s">
        <v>1401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</f>
        <v>0</v>
      </c>
      <c r="R9">
        <f>0+O10+O14+O18+O22+O26+O30+O34+O38+O42+O46+O50+O54+O58</f>
        <v>0</v>
      </c>
    </row>
    <row r="10" spans="1:18" ht="25.5" x14ac:dyDescent="0.2">
      <c r="A10" s="12" t="s">
        <v>37</v>
      </c>
      <c r="B10" s="17" t="s">
        <v>18</v>
      </c>
      <c r="C10" s="17" t="s">
        <v>228</v>
      </c>
      <c r="D10" s="12" t="s">
        <v>53</v>
      </c>
      <c r="E10" s="18" t="s">
        <v>229</v>
      </c>
      <c r="F10" s="19" t="s">
        <v>180</v>
      </c>
      <c r="G10" s="20">
        <v>53.98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1402</v>
      </c>
    </row>
    <row r="12" spans="1:18" ht="38.25" x14ac:dyDescent="0.2">
      <c r="A12" s="24" t="s">
        <v>44</v>
      </c>
      <c r="E12" s="25" t="s">
        <v>1403</v>
      </c>
    </row>
    <row r="13" spans="1:18" ht="63.75" x14ac:dyDescent="0.2">
      <c r="A13" t="s">
        <v>46</v>
      </c>
      <c r="E13" s="23" t="s">
        <v>232</v>
      </c>
    </row>
    <row r="14" spans="1:18" ht="25.5" x14ac:dyDescent="0.2">
      <c r="A14" s="12" t="s">
        <v>37</v>
      </c>
      <c r="B14" s="17" t="s">
        <v>17</v>
      </c>
      <c r="C14" s="17" t="s">
        <v>228</v>
      </c>
      <c r="D14" s="12" t="s">
        <v>57</v>
      </c>
      <c r="E14" s="18" t="s">
        <v>229</v>
      </c>
      <c r="F14" s="19" t="s">
        <v>180</v>
      </c>
      <c r="G14" s="20">
        <v>100.65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1404</v>
      </c>
    </row>
    <row r="16" spans="1:18" ht="38.25" x14ac:dyDescent="0.2">
      <c r="A16" s="24" t="s">
        <v>44</v>
      </c>
      <c r="E16" s="25" t="s">
        <v>1405</v>
      </c>
    </row>
    <row r="17" spans="1:16" ht="63.75" x14ac:dyDescent="0.2">
      <c r="A17" t="s">
        <v>46</v>
      </c>
      <c r="E17" s="23" t="s">
        <v>232</v>
      </c>
    </row>
    <row r="18" spans="1:16" ht="25.5" x14ac:dyDescent="0.2">
      <c r="A18" s="12" t="s">
        <v>37</v>
      </c>
      <c r="B18" s="17" t="s">
        <v>16</v>
      </c>
      <c r="C18" s="17" t="s">
        <v>878</v>
      </c>
      <c r="D18" s="12" t="s">
        <v>45</v>
      </c>
      <c r="E18" s="18" t="s">
        <v>879</v>
      </c>
      <c r="F18" s="19" t="s">
        <v>180</v>
      </c>
      <c r="G18" s="20">
        <v>76.05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1064</v>
      </c>
    </row>
    <row r="20" spans="1:16" ht="38.25" x14ac:dyDescent="0.2">
      <c r="A20" s="24" t="s">
        <v>44</v>
      </c>
      <c r="E20" s="25" t="s">
        <v>1406</v>
      </c>
    </row>
    <row r="21" spans="1:16" ht="63.75" x14ac:dyDescent="0.2">
      <c r="A21" t="s">
        <v>46</v>
      </c>
      <c r="E21" s="23" t="s">
        <v>232</v>
      </c>
    </row>
    <row r="22" spans="1:16" x14ac:dyDescent="0.2">
      <c r="A22" s="12" t="s">
        <v>37</v>
      </c>
      <c r="B22" s="17" t="s">
        <v>25</v>
      </c>
      <c r="C22" s="17" t="s">
        <v>245</v>
      </c>
      <c r="D22" s="12" t="s">
        <v>45</v>
      </c>
      <c r="E22" s="18" t="s">
        <v>246</v>
      </c>
      <c r="F22" s="19" t="s">
        <v>180</v>
      </c>
      <c r="G22" s="20">
        <v>167.75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1345</v>
      </c>
    </row>
    <row r="24" spans="1:16" ht="38.25" x14ac:dyDescent="0.2">
      <c r="A24" s="24" t="s">
        <v>44</v>
      </c>
      <c r="E24" s="25" t="s">
        <v>1407</v>
      </c>
    </row>
    <row r="25" spans="1:16" ht="38.25" x14ac:dyDescent="0.2">
      <c r="A25" t="s">
        <v>46</v>
      </c>
      <c r="E25" s="23" t="s">
        <v>249</v>
      </c>
    </row>
    <row r="26" spans="1:16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207.5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ht="38.25" x14ac:dyDescent="0.2">
      <c r="A28" s="24" t="s">
        <v>44</v>
      </c>
      <c r="E28" s="25" t="s">
        <v>1408</v>
      </c>
    </row>
    <row r="29" spans="1:16" ht="306" x14ac:dyDescent="0.2">
      <c r="A29" t="s">
        <v>46</v>
      </c>
      <c r="E29" s="23" t="s">
        <v>262</v>
      </c>
    </row>
    <row r="30" spans="1:16" x14ac:dyDescent="0.2">
      <c r="A30" s="12" t="s">
        <v>37</v>
      </c>
      <c r="B30" s="17" t="s">
        <v>29</v>
      </c>
      <c r="C30" s="17" t="s">
        <v>279</v>
      </c>
      <c r="D30" s="12" t="s">
        <v>45</v>
      </c>
      <c r="E30" s="18" t="s">
        <v>280</v>
      </c>
      <c r="F30" s="19" t="s">
        <v>180</v>
      </c>
      <c r="G30" s="20">
        <v>207.5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38.25" x14ac:dyDescent="0.2">
      <c r="A32" s="24" t="s">
        <v>44</v>
      </c>
      <c r="E32" s="25" t="s">
        <v>1409</v>
      </c>
    </row>
    <row r="33" spans="1:16" ht="191.25" x14ac:dyDescent="0.2">
      <c r="A33" t="s">
        <v>46</v>
      </c>
      <c r="E33" s="23" t="s">
        <v>282</v>
      </c>
    </row>
    <row r="34" spans="1:16" x14ac:dyDescent="0.2">
      <c r="A34" s="12" t="s">
        <v>37</v>
      </c>
      <c r="B34" s="17" t="s">
        <v>64</v>
      </c>
      <c r="C34" s="17" t="s">
        <v>292</v>
      </c>
      <c r="D34" s="12" t="s">
        <v>45</v>
      </c>
      <c r="E34" s="18" t="s">
        <v>293</v>
      </c>
      <c r="F34" s="19" t="s">
        <v>180</v>
      </c>
      <c r="G34" s="20">
        <v>39.75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299</v>
      </c>
    </row>
    <row r="36" spans="1:16" x14ac:dyDescent="0.2">
      <c r="A36" s="24" t="s">
        <v>44</v>
      </c>
      <c r="E36" s="25" t="s">
        <v>1410</v>
      </c>
    </row>
    <row r="37" spans="1:16" ht="242.25" x14ac:dyDescent="0.2">
      <c r="A37" t="s">
        <v>46</v>
      </c>
      <c r="E37" s="23" t="s">
        <v>296</v>
      </c>
    </row>
    <row r="38" spans="1:16" x14ac:dyDescent="0.2">
      <c r="A38" s="12" t="s">
        <v>37</v>
      </c>
      <c r="B38" s="17" t="s">
        <v>67</v>
      </c>
      <c r="C38" s="17" t="s">
        <v>1391</v>
      </c>
      <c r="D38" s="12" t="s">
        <v>1209</v>
      </c>
      <c r="E38" s="18" t="s">
        <v>1392</v>
      </c>
      <c r="F38" s="19" t="s">
        <v>180</v>
      </c>
      <c r="G38" s="20">
        <v>39.75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1345</v>
      </c>
    </row>
    <row r="40" spans="1:16" x14ac:dyDescent="0.2">
      <c r="A40" s="24" t="s">
        <v>44</v>
      </c>
      <c r="E40" s="25" t="s">
        <v>1411</v>
      </c>
    </row>
    <row r="41" spans="1:16" x14ac:dyDescent="0.2">
      <c r="A41" t="s">
        <v>46</v>
      </c>
      <c r="E41" s="23" t="s">
        <v>45</v>
      </c>
    </row>
    <row r="42" spans="1:16" x14ac:dyDescent="0.2">
      <c r="A42" s="12" t="s">
        <v>37</v>
      </c>
      <c r="B42" s="17" t="s">
        <v>32</v>
      </c>
      <c r="C42" s="17" t="s">
        <v>311</v>
      </c>
      <c r="D42" s="12" t="s">
        <v>45</v>
      </c>
      <c r="E42" s="18" t="s">
        <v>312</v>
      </c>
      <c r="F42" s="19" t="s">
        <v>166</v>
      </c>
      <c r="G42" s="20">
        <v>671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ht="38.25" x14ac:dyDescent="0.2">
      <c r="A44" s="24" t="s">
        <v>44</v>
      </c>
      <c r="E44" s="25" t="s">
        <v>1412</v>
      </c>
    </row>
    <row r="45" spans="1:16" ht="25.5" x14ac:dyDescent="0.2">
      <c r="A45" t="s">
        <v>46</v>
      </c>
      <c r="E45" s="23" t="s">
        <v>314</v>
      </c>
    </row>
    <row r="46" spans="1:16" x14ac:dyDescent="0.2">
      <c r="A46" s="12" t="s">
        <v>37</v>
      </c>
      <c r="B46" s="17" t="s">
        <v>34</v>
      </c>
      <c r="C46" s="17" t="s">
        <v>896</v>
      </c>
      <c r="D46" s="12" t="s">
        <v>45</v>
      </c>
      <c r="E46" s="18" t="s">
        <v>897</v>
      </c>
      <c r="F46" s="19" t="s">
        <v>180</v>
      </c>
      <c r="G46" s="20">
        <v>167.75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1038</v>
      </c>
    </row>
    <row r="48" spans="1:16" x14ac:dyDescent="0.2">
      <c r="A48" s="24" t="s">
        <v>44</v>
      </c>
      <c r="E48" s="25" t="s">
        <v>1413</v>
      </c>
    </row>
    <row r="49" spans="1:18" ht="38.25" x14ac:dyDescent="0.2">
      <c r="A49" t="s">
        <v>46</v>
      </c>
      <c r="E49" s="23" t="s">
        <v>899</v>
      </c>
    </row>
    <row r="50" spans="1:18" x14ac:dyDescent="0.2">
      <c r="A50" s="12" t="s">
        <v>37</v>
      </c>
      <c r="B50" s="17" t="s">
        <v>74</v>
      </c>
      <c r="C50" s="17" t="s">
        <v>1040</v>
      </c>
      <c r="D50" s="12" t="s">
        <v>45</v>
      </c>
      <c r="E50" s="18" t="s">
        <v>1041</v>
      </c>
      <c r="F50" s="19" t="s">
        <v>166</v>
      </c>
      <c r="G50" s="20">
        <v>671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8" x14ac:dyDescent="0.2">
      <c r="A51" s="22" t="s">
        <v>42</v>
      </c>
      <c r="E51" s="23" t="s">
        <v>45</v>
      </c>
    </row>
    <row r="52" spans="1:18" x14ac:dyDescent="0.2">
      <c r="A52" s="24" t="s">
        <v>44</v>
      </c>
      <c r="E52" s="25" t="s">
        <v>1414</v>
      </c>
    </row>
    <row r="53" spans="1:18" ht="25.5" x14ac:dyDescent="0.2">
      <c r="A53" t="s">
        <v>46</v>
      </c>
      <c r="E53" s="23" t="s">
        <v>1043</v>
      </c>
    </row>
    <row r="54" spans="1:18" x14ac:dyDescent="0.2">
      <c r="A54" s="12" t="s">
        <v>37</v>
      </c>
      <c r="B54" s="17" t="s">
        <v>79</v>
      </c>
      <c r="C54" s="17" t="s">
        <v>332</v>
      </c>
      <c r="D54" s="12" t="s">
        <v>45</v>
      </c>
      <c r="E54" s="18" t="s">
        <v>333</v>
      </c>
      <c r="F54" s="19" t="s">
        <v>166</v>
      </c>
      <c r="G54" s="20">
        <v>671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8" x14ac:dyDescent="0.2">
      <c r="A55" s="22" t="s">
        <v>42</v>
      </c>
      <c r="E55" s="23" t="s">
        <v>45</v>
      </c>
    </row>
    <row r="56" spans="1:18" x14ac:dyDescent="0.2">
      <c r="A56" s="24" t="s">
        <v>44</v>
      </c>
      <c r="E56" s="25" t="s">
        <v>1415</v>
      </c>
    </row>
    <row r="57" spans="1:18" ht="38.25" x14ac:dyDescent="0.2">
      <c r="A57" t="s">
        <v>46</v>
      </c>
      <c r="E57" s="23" t="s">
        <v>334</v>
      </c>
    </row>
    <row r="58" spans="1:18" x14ac:dyDescent="0.2">
      <c r="A58" s="12" t="s">
        <v>37</v>
      </c>
      <c r="B58" s="17" t="s">
        <v>84</v>
      </c>
      <c r="C58" s="17" t="s">
        <v>760</v>
      </c>
      <c r="D58" s="12" t="s">
        <v>45</v>
      </c>
      <c r="E58" s="18" t="s">
        <v>761</v>
      </c>
      <c r="F58" s="19" t="s">
        <v>166</v>
      </c>
      <c r="G58" s="20">
        <v>671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8" x14ac:dyDescent="0.2">
      <c r="A59" s="22" t="s">
        <v>42</v>
      </c>
      <c r="E59" s="23" t="s">
        <v>45</v>
      </c>
    </row>
    <row r="60" spans="1:18" x14ac:dyDescent="0.2">
      <c r="A60" s="24" t="s">
        <v>44</v>
      </c>
      <c r="E60" s="25" t="s">
        <v>1415</v>
      </c>
    </row>
    <row r="61" spans="1:18" ht="25.5" x14ac:dyDescent="0.2">
      <c r="A61" t="s">
        <v>46</v>
      </c>
      <c r="E61" s="23" t="s">
        <v>339</v>
      </c>
    </row>
    <row r="62" spans="1:18" ht="12.75" customHeight="1" x14ac:dyDescent="0.2">
      <c r="A62" s="2" t="s">
        <v>35</v>
      </c>
      <c r="B62" s="2"/>
      <c r="C62" s="27" t="s">
        <v>27</v>
      </c>
      <c r="D62" s="2"/>
      <c r="E62" s="15" t="s">
        <v>438</v>
      </c>
      <c r="F62" s="2"/>
      <c r="G62" s="2"/>
      <c r="H62" s="2"/>
      <c r="I62" s="28">
        <f>0+Q62</f>
        <v>0</v>
      </c>
      <c r="O62">
        <f>0+R62</f>
        <v>0</v>
      </c>
      <c r="Q62">
        <f>0+I63+I67</f>
        <v>0</v>
      </c>
      <c r="R62">
        <f>0+O63+O67</f>
        <v>0</v>
      </c>
    </row>
    <row r="63" spans="1:18" x14ac:dyDescent="0.2">
      <c r="A63" s="12" t="s">
        <v>37</v>
      </c>
      <c r="B63" s="17" t="s">
        <v>86</v>
      </c>
      <c r="C63" s="17" t="s">
        <v>446</v>
      </c>
      <c r="D63" s="12" t="s">
        <v>45</v>
      </c>
      <c r="E63" s="18" t="s">
        <v>447</v>
      </c>
      <c r="F63" s="19" t="s">
        <v>166</v>
      </c>
      <c r="G63" s="20">
        <v>671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8" x14ac:dyDescent="0.2">
      <c r="A64" s="22" t="s">
        <v>42</v>
      </c>
      <c r="E64" s="23" t="s">
        <v>1416</v>
      </c>
    </row>
    <row r="65" spans="1:16" ht="38.25" x14ac:dyDescent="0.2">
      <c r="A65" s="24" t="s">
        <v>44</v>
      </c>
      <c r="E65" s="25" t="s">
        <v>1417</v>
      </c>
    </row>
    <row r="66" spans="1:16" ht="51" x14ac:dyDescent="0.2">
      <c r="A66" t="s">
        <v>46</v>
      </c>
      <c r="E66" s="23" t="s">
        <v>444</v>
      </c>
    </row>
    <row r="67" spans="1:16" x14ac:dyDescent="0.2">
      <c r="A67" s="12" t="s">
        <v>37</v>
      </c>
      <c r="B67" s="17" t="s">
        <v>93</v>
      </c>
      <c r="C67" s="17" t="s">
        <v>1099</v>
      </c>
      <c r="D67" s="12" t="s">
        <v>45</v>
      </c>
      <c r="E67" s="18" t="s">
        <v>1100</v>
      </c>
      <c r="F67" s="19" t="s">
        <v>166</v>
      </c>
      <c r="G67" s="20">
        <v>507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2" t="s">
        <v>42</v>
      </c>
      <c r="E68" s="23" t="s">
        <v>1418</v>
      </c>
    </row>
    <row r="69" spans="1:16" ht="38.25" x14ac:dyDescent="0.2">
      <c r="A69" s="24" t="s">
        <v>44</v>
      </c>
      <c r="E69" s="25" t="s">
        <v>1419</v>
      </c>
    </row>
    <row r="70" spans="1:16" ht="153" x14ac:dyDescent="0.2">
      <c r="A70" t="s">
        <v>46</v>
      </c>
      <c r="E70" s="23" t="s">
        <v>1102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74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0+O9+O66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1420</v>
      </c>
      <c r="I3" s="26">
        <f>0+I9+I66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1375</v>
      </c>
      <c r="D4" s="29"/>
      <c r="E4" s="9" t="s">
        <v>1376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1420</v>
      </c>
      <c r="D5" s="33"/>
      <c r="E5" s="11" t="s">
        <v>1421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</f>
        <v>0</v>
      </c>
      <c r="R9">
        <f>0+O10+O14+O18+O22+O26+O30+O34+O38+O42+O46+O50+O54+O58+O62</f>
        <v>0</v>
      </c>
    </row>
    <row r="10" spans="1:18" ht="25.5" x14ac:dyDescent="0.2">
      <c r="A10" s="12" t="s">
        <v>37</v>
      </c>
      <c r="B10" s="17" t="s">
        <v>18</v>
      </c>
      <c r="C10" s="17" t="s">
        <v>228</v>
      </c>
      <c r="D10" s="12" t="s">
        <v>53</v>
      </c>
      <c r="E10" s="18" t="s">
        <v>229</v>
      </c>
      <c r="F10" s="19" t="s">
        <v>180</v>
      </c>
      <c r="G10" s="20">
        <v>59.86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1422</v>
      </c>
    </row>
    <row r="12" spans="1:18" ht="38.25" x14ac:dyDescent="0.2">
      <c r="A12" s="24" t="s">
        <v>44</v>
      </c>
      <c r="E12" s="25" t="s">
        <v>1423</v>
      </c>
    </row>
    <row r="13" spans="1:18" ht="63.75" x14ac:dyDescent="0.2">
      <c r="A13" t="s">
        <v>46</v>
      </c>
      <c r="E13" s="23" t="s">
        <v>232</v>
      </c>
    </row>
    <row r="14" spans="1:18" ht="25.5" x14ac:dyDescent="0.2">
      <c r="A14" s="12" t="s">
        <v>37</v>
      </c>
      <c r="B14" s="17" t="s">
        <v>17</v>
      </c>
      <c r="C14" s="17" t="s">
        <v>228</v>
      </c>
      <c r="D14" s="12" t="s">
        <v>57</v>
      </c>
      <c r="E14" s="18" t="s">
        <v>229</v>
      </c>
      <c r="F14" s="19" t="s">
        <v>180</v>
      </c>
      <c r="G14" s="20">
        <v>110.55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1404</v>
      </c>
    </row>
    <row r="16" spans="1:18" ht="38.25" x14ac:dyDescent="0.2">
      <c r="A16" s="24" t="s">
        <v>44</v>
      </c>
      <c r="E16" s="25" t="s">
        <v>1424</v>
      </c>
    </row>
    <row r="17" spans="1:16" ht="63.75" x14ac:dyDescent="0.2">
      <c r="A17" t="s">
        <v>46</v>
      </c>
      <c r="E17" s="23" t="s">
        <v>232</v>
      </c>
    </row>
    <row r="18" spans="1:16" ht="25.5" x14ac:dyDescent="0.2">
      <c r="A18" s="12" t="s">
        <v>37</v>
      </c>
      <c r="B18" s="17" t="s">
        <v>16</v>
      </c>
      <c r="C18" s="17" t="s">
        <v>878</v>
      </c>
      <c r="D18" s="12" t="s">
        <v>45</v>
      </c>
      <c r="E18" s="18" t="s">
        <v>879</v>
      </c>
      <c r="F18" s="19" t="s">
        <v>180</v>
      </c>
      <c r="G18" s="20">
        <v>84.6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1425</v>
      </c>
    </row>
    <row r="20" spans="1:16" ht="38.25" x14ac:dyDescent="0.2">
      <c r="A20" s="24" t="s">
        <v>44</v>
      </c>
      <c r="E20" s="25" t="s">
        <v>1426</v>
      </c>
    </row>
    <row r="21" spans="1:16" ht="63.75" x14ac:dyDescent="0.2">
      <c r="A21" t="s">
        <v>46</v>
      </c>
      <c r="E21" s="23" t="s">
        <v>232</v>
      </c>
    </row>
    <row r="22" spans="1:16" x14ac:dyDescent="0.2">
      <c r="A22" s="12" t="s">
        <v>37</v>
      </c>
      <c r="B22" s="17" t="s">
        <v>25</v>
      </c>
      <c r="C22" s="17" t="s">
        <v>245</v>
      </c>
      <c r="D22" s="12" t="s">
        <v>45</v>
      </c>
      <c r="E22" s="18" t="s">
        <v>246</v>
      </c>
      <c r="F22" s="19" t="s">
        <v>180</v>
      </c>
      <c r="G22" s="20">
        <v>184.25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1427</v>
      </c>
    </row>
    <row r="24" spans="1:16" ht="38.25" x14ac:dyDescent="0.2">
      <c r="A24" s="24" t="s">
        <v>44</v>
      </c>
      <c r="E24" s="25" t="s">
        <v>1428</v>
      </c>
    </row>
    <row r="25" spans="1:16" ht="38.25" x14ac:dyDescent="0.2">
      <c r="A25" t="s">
        <v>46</v>
      </c>
      <c r="E25" s="23" t="s">
        <v>249</v>
      </c>
    </row>
    <row r="26" spans="1:16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338.95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ht="51" x14ac:dyDescent="0.2">
      <c r="A28" s="24" t="s">
        <v>44</v>
      </c>
      <c r="E28" s="25" t="s">
        <v>1429</v>
      </c>
    </row>
    <row r="29" spans="1:16" ht="306" x14ac:dyDescent="0.2">
      <c r="A29" t="s">
        <v>46</v>
      </c>
      <c r="E29" s="23" t="s">
        <v>262</v>
      </c>
    </row>
    <row r="30" spans="1:16" x14ac:dyDescent="0.2">
      <c r="A30" s="12" t="s">
        <v>37</v>
      </c>
      <c r="B30" s="17" t="s">
        <v>29</v>
      </c>
      <c r="C30" s="17" t="s">
        <v>270</v>
      </c>
      <c r="D30" s="12" t="s">
        <v>45</v>
      </c>
      <c r="E30" s="18" t="s">
        <v>271</v>
      </c>
      <c r="F30" s="19" t="s">
        <v>180</v>
      </c>
      <c r="G30" s="20">
        <v>115.2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299</v>
      </c>
    </row>
    <row r="32" spans="1:16" x14ac:dyDescent="0.2">
      <c r="A32" s="24" t="s">
        <v>44</v>
      </c>
      <c r="E32" s="25" t="s">
        <v>1430</v>
      </c>
    </row>
    <row r="33" spans="1:16" ht="267.75" x14ac:dyDescent="0.2">
      <c r="A33" t="s">
        <v>46</v>
      </c>
      <c r="E33" s="23" t="s">
        <v>274</v>
      </c>
    </row>
    <row r="34" spans="1:16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223.75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ht="38.25" x14ac:dyDescent="0.2">
      <c r="A36" s="24" t="s">
        <v>44</v>
      </c>
      <c r="E36" s="25" t="s">
        <v>1431</v>
      </c>
    </row>
    <row r="37" spans="1:16" ht="191.25" x14ac:dyDescent="0.2">
      <c r="A37" t="s">
        <v>46</v>
      </c>
      <c r="E37" s="23" t="s">
        <v>282</v>
      </c>
    </row>
    <row r="38" spans="1:16" x14ac:dyDescent="0.2">
      <c r="A38" s="12" t="s">
        <v>37</v>
      </c>
      <c r="B38" s="17" t="s">
        <v>67</v>
      </c>
      <c r="C38" s="17" t="s">
        <v>292</v>
      </c>
      <c r="D38" s="12" t="s">
        <v>45</v>
      </c>
      <c r="E38" s="18" t="s">
        <v>293</v>
      </c>
      <c r="F38" s="19" t="s">
        <v>180</v>
      </c>
      <c r="G38" s="20">
        <v>39.5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299</v>
      </c>
    </row>
    <row r="40" spans="1:16" x14ac:dyDescent="0.2">
      <c r="A40" s="24" t="s">
        <v>44</v>
      </c>
      <c r="E40" s="25" t="s">
        <v>1432</v>
      </c>
    </row>
    <row r="41" spans="1:16" ht="242.25" x14ac:dyDescent="0.2">
      <c r="A41" t="s">
        <v>46</v>
      </c>
      <c r="E41" s="23" t="s">
        <v>296</v>
      </c>
    </row>
    <row r="42" spans="1:16" x14ac:dyDescent="0.2">
      <c r="A42" s="12" t="s">
        <v>37</v>
      </c>
      <c r="B42" s="17" t="s">
        <v>32</v>
      </c>
      <c r="C42" s="17" t="s">
        <v>1391</v>
      </c>
      <c r="D42" s="12" t="s">
        <v>1209</v>
      </c>
      <c r="E42" s="18" t="s">
        <v>1392</v>
      </c>
      <c r="F42" s="19" t="s">
        <v>180</v>
      </c>
      <c r="G42" s="20">
        <v>39.5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254</v>
      </c>
    </row>
    <row r="44" spans="1:16" x14ac:dyDescent="0.2">
      <c r="A44" s="24" t="s">
        <v>44</v>
      </c>
      <c r="E44" s="25" t="s">
        <v>1433</v>
      </c>
    </row>
    <row r="45" spans="1:16" x14ac:dyDescent="0.2">
      <c r="A45" t="s">
        <v>46</v>
      </c>
      <c r="E45" s="23" t="s">
        <v>45</v>
      </c>
    </row>
    <row r="46" spans="1:16" x14ac:dyDescent="0.2">
      <c r="A46" s="12" t="s">
        <v>37</v>
      </c>
      <c r="B46" s="17" t="s">
        <v>34</v>
      </c>
      <c r="C46" s="17" t="s">
        <v>311</v>
      </c>
      <c r="D46" s="12" t="s">
        <v>45</v>
      </c>
      <c r="E46" s="18" t="s">
        <v>312</v>
      </c>
      <c r="F46" s="19" t="s">
        <v>166</v>
      </c>
      <c r="G46" s="20">
        <v>737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ht="38.25" x14ac:dyDescent="0.2">
      <c r="A48" s="24" t="s">
        <v>44</v>
      </c>
      <c r="E48" s="25" t="s">
        <v>1434</v>
      </c>
    </row>
    <row r="49" spans="1:16" ht="25.5" x14ac:dyDescent="0.2">
      <c r="A49" t="s">
        <v>46</v>
      </c>
      <c r="E49" s="23" t="s">
        <v>314</v>
      </c>
    </row>
    <row r="50" spans="1:16" x14ac:dyDescent="0.2">
      <c r="A50" s="12" t="s">
        <v>37</v>
      </c>
      <c r="B50" s="17" t="s">
        <v>74</v>
      </c>
      <c r="C50" s="17" t="s">
        <v>896</v>
      </c>
      <c r="D50" s="12" t="s">
        <v>45</v>
      </c>
      <c r="E50" s="18" t="s">
        <v>897</v>
      </c>
      <c r="F50" s="19" t="s">
        <v>180</v>
      </c>
      <c r="G50" s="20">
        <v>184.25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756</v>
      </c>
    </row>
    <row r="52" spans="1:16" x14ac:dyDescent="0.2">
      <c r="A52" s="24" t="s">
        <v>44</v>
      </c>
      <c r="E52" s="25" t="s">
        <v>1435</v>
      </c>
    </row>
    <row r="53" spans="1:16" ht="38.25" x14ac:dyDescent="0.2">
      <c r="A53" t="s">
        <v>46</v>
      </c>
      <c r="E53" s="23" t="s">
        <v>899</v>
      </c>
    </row>
    <row r="54" spans="1:16" x14ac:dyDescent="0.2">
      <c r="A54" s="12" t="s">
        <v>37</v>
      </c>
      <c r="B54" s="17" t="s">
        <v>79</v>
      </c>
      <c r="C54" s="17" t="s">
        <v>1040</v>
      </c>
      <c r="D54" s="12" t="s">
        <v>45</v>
      </c>
      <c r="E54" s="18" t="s">
        <v>1041</v>
      </c>
      <c r="F54" s="19" t="s">
        <v>166</v>
      </c>
      <c r="G54" s="20">
        <v>220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328</v>
      </c>
    </row>
    <row r="56" spans="1:16" x14ac:dyDescent="0.2">
      <c r="A56" s="24" t="s">
        <v>44</v>
      </c>
      <c r="E56" s="25" t="s">
        <v>1436</v>
      </c>
    </row>
    <row r="57" spans="1:16" ht="25.5" x14ac:dyDescent="0.2">
      <c r="A57" t="s">
        <v>46</v>
      </c>
      <c r="E57" s="23" t="s">
        <v>1043</v>
      </c>
    </row>
    <row r="58" spans="1:16" x14ac:dyDescent="0.2">
      <c r="A58" s="12" t="s">
        <v>37</v>
      </c>
      <c r="B58" s="17" t="s">
        <v>84</v>
      </c>
      <c r="C58" s="17" t="s">
        <v>332</v>
      </c>
      <c r="D58" s="12" t="s">
        <v>45</v>
      </c>
      <c r="E58" s="18" t="s">
        <v>333</v>
      </c>
      <c r="F58" s="19" t="s">
        <v>166</v>
      </c>
      <c r="G58" s="20">
        <v>220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1437</v>
      </c>
    </row>
    <row r="61" spans="1:16" ht="38.25" x14ac:dyDescent="0.2">
      <c r="A61" t="s">
        <v>46</v>
      </c>
      <c r="E61" s="23" t="s">
        <v>334</v>
      </c>
    </row>
    <row r="62" spans="1:16" x14ac:dyDescent="0.2">
      <c r="A62" s="12" t="s">
        <v>37</v>
      </c>
      <c r="B62" s="17" t="s">
        <v>86</v>
      </c>
      <c r="C62" s="17" t="s">
        <v>760</v>
      </c>
      <c r="D62" s="12" t="s">
        <v>45</v>
      </c>
      <c r="E62" s="18" t="s">
        <v>761</v>
      </c>
      <c r="F62" s="19" t="s">
        <v>166</v>
      </c>
      <c r="G62" s="20">
        <v>220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338</v>
      </c>
    </row>
    <row r="64" spans="1:16" x14ac:dyDescent="0.2">
      <c r="A64" s="24" t="s">
        <v>44</v>
      </c>
      <c r="E64" s="25" t="s">
        <v>1438</v>
      </c>
    </row>
    <row r="65" spans="1:18" ht="25.5" x14ac:dyDescent="0.2">
      <c r="A65" t="s">
        <v>46</v>
      </c>
      <c r="E65" s="23" t="s">
        <v>339</v>
      </c>
    </row>
    <row r="66" spans="1:18" ht="12.75" customHeight="1" x14ac:dyDescent="0.2">
      <c r="A66" s="2" t="s">
        <v>35</v>
      </c>
      <c r="B66" s="2"/>
      <c r="C66" s="27" t="s">
        <v>27</v>
      </c>
      <c r="D66" s="2"/>
      <c r="E66" s="15" t="s">
        <v>438</v>
      </c>
      <c r="F66" s="2"/>
      <c r="G66" s="2"/>
      <c r="H66" s="2"/>
      <c r="I66" s="28">
        <f>0+Q66</f>
        <v>0</v>
      </c>
      <c r="O66">
        <f>0+R66</f>
        <v>0</v>
      </c>
      <c r="Q66">
        <f>0+I67+I71</f>
        <v>0</v>
      </c>
      <c r="R66">
        <f>0+O67+O71</f>
        <v>0</v>
      </c>
    </row>
    <row r="67" spans="1:18" x14ac:dyDescent="0.2">
      <c r="A67" s="12" t="s">
        <v>37</v>
      </c>
      <c r="B67" s="17" t="s">
        <v>93</v>
      </c>
      <c r="C67" s="17" t="s">
        <v>446</v>
      </c>
      <c r="D67" s="12" t="s">
        <v>45</v>
      </c>
      <c r="E67" s="18" t="s">
        <v>447</v>
      </c>
      <c r="F67" s="19" t="s">
        <v>166</v>
      </c>
      <c r="G67" s="20">
        <v>737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1439</v>
      </c>
    </row>
    <row r="69" spans="1:18" ht="38.25" x14ac:dyDescent="0.2">
      <c r="A69" s="24" t="s">
        <v>44</v>
      </c>
      <c r="E69" s="25" t="s">
        <v>1434</v>
      </c>
    </row>
    <row r="70" spans="1:18" ht="51" x14ac:dyDescent="0.2">
      <c r="A70" t="s">
        <v>46</v>
      </c>
      <c r="E70" s="23" t="s">
        <v>444</v>
      </c>
    </row>
    <row r="71" spans="1:18" x14ac:dyDescent="0.2">
      <c r="A71" s="12" t="s">
        <v>37</v>
      </c>
      <c r="B71" s="17" t="s">
        <v>99</v>
      </c>
      <c r="C71" s="17" t="s">
        <v>1099</v>
      </c>
      <c r="D71" s="12" t="s">
        <v>45</v>
      </c>
      <c r="E71" s="18" t="s">
        <v>1100</v>
      </c>
      <c r="F71" s="19" t="s">
        <v>166</v>
      </c>
      <c r="G71" s="20">
        <v>567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8" x14ac:dyDescent="0.2">
      <c r="A72" s="22" t="s">
        <v>42</v>
      </c>
      <c r="E72" s="23" t="s">
        <v>1440</v>
      </c>
    </row>
    <row r="73" spans="1:18" ht="38.25" x14ac:dyDescent="0.2">
      <c r="A73" s="24" t="s">
        <v>44</v>
      </c>
      <c r="E73" s="25" t="s">
        <v>1441</v>
      </c>
    </row>
    <row r="74" spans="1:18" ht="153" x14ac:dyDescent="0.2">
      <c r="A74" t="s">
        <v>46</v>
      </c>
      <c r="E74" s="23" t="s">
        <v>1102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7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0+O8+O17+O78+O131+O160+O233+O262+O295+O300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1442</v>
      </c>
      <c r="I3" s="26">
        <f>0+I8+I17+I78+I131+I160+I233+I262+I295+I300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1442</v>
      </c>
      <c r="D4" s="33"/>
      <c r="E4" s="11" t="s">
        <v>1443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37</v>
      </c>
      <c r="B9" s="17" t="s">
        <v>18</v>
      </c>
      <c r="C9" s="17" t="s">
        <v>218</v>
      </c>
      <c r="D9" s="12" t="s">
        <v>45</v>
      </c>
      <c r="E9" s="18" t="s">
        <v>1444</v>
      </c>
      <c r="F9" s="19" t="s">
        <v>150</v>
      </c>
      <c r="G9" s="20">
        <v>2303.3960000000002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1445</v>
      </c>
    </row>
    <row r="11" spans="1:18" ht="153" x14ac:dyDescent="0.2">
      <c r="A11" s="24" t="s">
        <v>44</v>
      </c>
      <c r="E11" s="25" t="s">
        <v>1446</v>
      </c>
    </row>
    <row r="12" spans="1:18" ht="140.25" x14ac:dyDescent="0.2">
      <c r="A12" t="s">
        <v>46</v>
      </c>
      <c r="E12" s="23" t="s">
        <v>152</v>
      </c>
    </row>
    <row r="13" spans="1:18" x14ac:dyDescent="0.2">
      <c r="A13" s="12" t="s">
        <v>37</v>
      </c>
      <c r="B13" s="17" t="s">
        <v>17</v>
      </c>
      <c r="C13" s="17" t="s">
        <v>1447</v>
      </c>
      <c r="D13" s="12" t="s">
        <v>45</v>
      </c>
      <c r="E13" s="18" t="s">
        <v>1448</v>
      </c>
      <c r="F13" s="19" t="s">
        <v>50</v>
      </c>
      <c r="G13" s="20">
        <v>168.4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ht="25.5" x14ac:dyDescent="0.2">
      <c r="A14" s="22" t="s">
        <v>42</v>
      </c>
      <c r="E14" s="23" t="s">
        <v>1449</v>
      </c>
    </row>
    <row r="15" spans="1:18" x14ac:dyDescent="0.2">
      <c r="A15" s="24" t="s">
        <v>44</v>
      </c>
      <c r="E15" s="25" t="s">
        <v>1450</v>
      </c>
    </row>
    <row r="16" spans="1:18" x14ac:dyDescent="0.2">
      <c r="A16" t="s">
        <v>46</v>
      </c>
      <c r="E16" s="23" t="s">
        <v>56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0+I18+I22+I26+I30+I34+I38+I42+I46+I50+I54+I58+I62+I66+I70+I74</f>
        <v>0</v>
      </c>
      <c r="R17">
        <f>0+O18+O22+O26+O30+O34+O38+O42+O46+O50+O54+O58+O62+O66+O70+O74</f>
        <v>0</v>
      </c>
    </row>
    <row r="18" spans="1:18" x14ac:dyDescent="0.2">
      <c r="A18" s="12" t="s">
        <v>37</v>
      </c>
      <c r="B18" s="17" t="s">
        <v>16</v>
      </c>
      <c r="C18" s="17" t="s">
        <v>1451</v>
      </c>
      <c r="D18" s="12" t="s">
        <v>45</v>
      </c>
      <c r="E18" s="18" t="s">
        <v>1452</v>
      </c>
      <c r="F18" s="19" t="s">
        <v>129</v>
      </c>
      <c r="G18" s="20">
        <v>336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1453</v>
      </c>
    </row>
    <row r="20" spans="1:18" x14ac:dyDescent="0.2">
      <c r="A20" s="24" t="s">
        <v>44</v>
      </c>
      <c r="E20" s="25" t="s">
        <v>1454</v>
      </c>
    </row>
    <row r="21" spans="1:18" ht="38.25" x14ac:dyDescent="0.2">
      <c r="A21" t="s">
        <v>46</v>
      </c>
      <c r="E21" s="23" t="s">
        <v>1455</v>
      </c>
    </row>
    <row r="22" spans="1:18" x14ac:dyDescent="0.2">
      <c r="A22" s="12" t="s">
        <v>37</v>
      </c>
      <c r="B22" s="17" t="s">
        <v>25</v>
      </c>
      <c r="C22" s="17" t="s">
        <v>1456</v>
      </c>
      <c r="D22" s="12" t="s">
        <v>45</v>
      </c>
      <c r="E22" s="18" t="s">
        <v>1457</v>
      </c>
      <c r="F22" s="19" t="s">
        <v>180</v>
      </c>
      <c r="G22" s="20">
        <v>334.94299999999998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1458</v>
      </c>
    </row>
    <row r="24" spans="1:18" ht="63.75" x14ac:dyDescent="0.2">
      <c r="A24" s="24" t="s">
        <v>44</v>
      </c>
      <c r="E24" s="25" t="s">
        <v>1459</v>
      </c>
    </row>
    <row r="25" spans="1:18" ht="369.75" x14ac:dyDescent="0.2">
      <c r="A25" t="s">
        <v>46</v>
      </c>
      <c r="E25" s="23" t="s">
        <v>256</v>
      </c>
    </row>
    <row r="26" spans="1:18" x14ac:dyDescent="0.2">
      <c r="A26" s="12" t="s">
        <v>37</v>
      </c>
      <c r="B26" s="17" t="s">
        <v>27</v>
      </c>
      <c r="C26" s="17" t="s">
        <v>1460</v>
      </c>
      <c r="D26" s="12" t="s">
        <v>45</v>
      </c>
      <c r="E26" s="18" t="s">
        <v>1461</v>
      </c>
      <c r="F26" s="19" t="s">
        <v>180</v>
      </c>
      <c r="G26" s="20">
        <v>421.6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1462</v>
      </c>
    </row>
    <row r="28" spans="1:18" ht="38.25" x14ac:dyDescent="0.2">
      <c r="A28" s="24" t="s">
        <v>44</v>
      </c>
      <c r="E28" s="25" t="s">
        <v>1463</v>
      </c>
    </row>
    <row r="29" spans="1:18" ht="369.75" x14ac:dyDescent="0.2">
      <c r="A29" t="s">
        <v>46</v>
      </c>
      <c r="E29" s="23" t="s">
        <v>1464</v>
      </c>
    </row>
    <row r="30" spans="1:18" x14ac:dyDescent="0.2">
      <c r="A30" s="12" t="s">
        <v>37</v>
      </c>
      <c r="B30" s="17" t="s">
        <v>29</v>
      </c>
      <c r="C30" s="17" t="s">
        <v>259</v>
      </c>
      <c r="D30" s="12" t="s">
        <v>45</v>
      </c>
      <c r="E30" s="18" t="s">
        <v>260</v>
      </c>
      <c r="F30" s="19" t="s">
        <v>180</v>
      </c>
      <c r="G30" s="20">
        <v>724.32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x14ac:dyDescent="0.2">
      <c r="A31" s="22" t="s">
        <v>42</v>
      </c>
      <c r="E31" s="23" t="s">
        <v>45</v>
      </c>
    </row>
    <row r="32" spans="1:18" ht="76.5" x14ac:dyDescent="0.2">
      <c r="A32" s="24" t="s">
        <v>44</v>
      </c>
      <c r="E32" s="25" t="s">
        <v>1465</v>
      </c>
    </row>
    <row r="33" spans="1:16" ht="306" x14ac:dyDescent="0.2">
      <c r="A33" t="s">
        <v>46</v>
      </c>
      <c r="E33" s="23" t="s">
        <v>262</v>
      </c>
    </row>
    <row r="34" spans="1:16" x14ac:dyDescent="0.2">
      <c r="A34" s="12" t="s">
        <v>37</v>
      </c>
      <c r="B34" s="17" t="s">
        <v>64</v>
      </c>
      <c r="C34" s="17" t="s">
        <v>1466</v>
      </c>
      <c r="D34" s="12" t="s">
        <v>45</v>
      </c>
      <c r="E34" s="18" t="s">
        <v>1467</v>
      </c>
      <c r="F34" s="19" t="s">
        <v>180</v>
      </c>
      <c r="G34" s="20">
        <v>370.70499999999998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ht="25.5" x14ac:dyDescent="0.2">
      <c r="A35" s="22" t="s">
        <v>42</v>
      </c>
      <c r="E35" s="23" t="s">
        <v>1468</v>
      </c>
    </row>
    <row r="36" spans="1:16" ht="63.75" x14ac:dyDescent="0.2">
      <c r="A36" s="24" t="s">
        <v>44</v>
      </c>
      <c r="E36" s="25" t="s">
        <v>1469</v>
      </c>
    </row>
    <row r="37" spans="1:16" ht="318.75" x14ac:dyDescent="0.2">
      <c r="A37" t="s">
        <v>46</v>
      </c>
      <c r="E37" s="23" t="s">
        <v>1470</v>
      </c>
    </row>
    <row r="38" spans="1:16" x14ac:dyDescent="0.2">
      <c r="A38" s="12" t="s">
        <v>37</v>
      </c>
      <c r="B38" s="17" t="s">
        <v>67</v>
      </c>
      <c r="C38" s="17" t="s">
        <v>279</v>
      </c>
      <c r="D38" s="12" t="s">
        <v>45</v>
      </c>
      <c r="E38" s="18" t="s">
        <v>280</v>
      </c>
      <c r="F38" s="19" t="s">
        <v>180</v>
      </c>
      <c r="G38" s="20">
        <v>1502.86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1471</v>
      </c>
    </row>
    <row r="40" spans="1:16" ht="140.25" x14ac:dyDescent="0.2">
      <c r="A40" s="24" t="s">
        <v>44</v>
      </c>
      <c r="E40" s="25" t="s">
        <v>1472</v>
      </c>
    </row>
    <row r="41" spans="1:16" ht="191.25" x14ac:dyDescent="0.2">
      <c r="A41" t="s">
        <v>46</v>
      </c>
      <c r="E41" s="23" t="s">
        <v>282</v>
      </c>
    </row>
    <row r="42" spans="1:16" x14ac:dyDescent="0.2">
      <c r="A42" s="12" t="s">
        <v>37</v>
      </c>
      <c r="B42" s="17" t="s">
        <v>32</v>
      </c>
      <c r="C42" s="17" t="s">
        <v>287</v>
      </c>
      <c r="D42" s="12" t="s">
        <v>1473</v>
      </c>
      <c r="E42" s="18" t="s">
        <v>288</v>
      </c>
      <c r="F42" s="19" t="s">
        <v>180</v>
      </c>
      <c r="G42" s="20">
        <v>127.8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1474</v>
      </c>
    </row>
    <row r="44" spans="1:16" ht="63.75" x14ac:dyDescent="0.2">
      <c r="A44" s="24" t="s">
        <v>44</v>
      </c>
      <c r="E44" s="25" t="s">
        <v>1475</v>
      </c>
    </row>
    <row r="45" spans="1:16" ht="280.5" x14ac:dyDescent="0.2">
      <c r="A45" t="s">
        <v>46</v>
      </c>
      <c r="E45" s="23" t="s">
        <v>291</v>
      </c>
    </row>
    <row r="46" spans="1:16" x14ac:dyDescent="0.2">
      <c r="A46" s="12" t="s">
        <v>37</v>
      </c>
      <c r="B46" s="17" t="s">
        <v>34</v>
      </c>
      <c r="C46" s="17" t="s">
        <v>287</v>
      </c>
      <c r="D46" s="12" t="s">
        <v>1476</v>
      </c>
      <c r="E46" s="18" t="s">
        <v>288</v>
      </c>
      <c r="F46" s="19" t="s">
        <v>180</v>
      </c>
      <c r="G46" s="20">
        <v>424.87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1477</v>
      </c>
    </row>
    <row r="48" spans="1:16" ht="63.75" x14ac:dyDescent="0.2">
      <c r="A48" s="24" t="s">
        <v>44</v>
      </c>
      <c r="E48" s="25" t="s">
        <v>1478</v>
      </c>
    </row>
    <row r="49" spans="1:16" ht="280.5" x14ac:dyDescent="0.2">
      <c r="A49" t="s">
        <v>46</v>
      </c>
      <c r="E49" s="23" t="s">
        <v>291</v>
      </c>
    </row>
    <row r="50" spans="1:16" x14ac:dyDescent="0.2">
      <c r="A50" s="12" t="s">
        <v>37</v>
      </c>
      <c r="B50" s="17" t="s">
        <v>74</v>
      </c>
      <c r="C50" s="17" t="s">
        <v>297</v>
      </c>
      <c r="D50" s="12" t="s">
        <v>45</v>
      </c>
      <c r="E50" s="18" t="s">
        <v>298</v>
      </c>
      <c r="F50" s="19" t="s">
        <v>180</v>
      </c>
      <c r="G50" s="20">
        <v>148.05000000000001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1479</v>
      </c>
    </row>
    <row r="52" spans="1:16" x14ac:dyDescent="0.2">
      <c r="A52" s="24" t="s">
        <v>44</v>
      </c>
      <c r="E52" s="25" t="s">
        <v>1480</v>
      </c>
    </row>
    <row r="53" spans="1:16" ht="229.5" x14ac:dyDescent="0.2">
      <c r="A53" t="s">
        <v>46</v>
      </c>
      <c r="E53" s="23" t="s">
        <v>301</v>
      </c>
    </row>
    <row r="54" spans="1:16" x14ac:dyDescent="0.2">
      <c r="A54" s="12" t="s">
        <v>37</v>
      </c>
      <c r="B54" s="17" t="s">
        <v>79</v>
      </c>
      <c r="C54" s="17" t="s">
        <v>302</v>
      </c>
      <c r="D54" s="12" t="s">
        <v>1473</v>
      </c>
      <c r="E54" s="18" t="s">
        <v>303</v>
      </c>
      <c r="F54" s="19" t="s">
        <v>180</v>
      </c>
      <c r="G54" s="20">
        <v>263.35000000000002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1481</v>
      </c>
    </row>
    <row r="56" spans="1:16" ht="63.75" x14ac:dyDescent="0.2">
      <c r="A56" s="24" t="s">
        <v>44</v>
      </c>
      <c r="E56" s="25" t="s">
        <v>1482</v>
      </c>
    </row>
    <row r="57" spans="1:16" ht="229.5" x14ac:dyDescent="0.2">
      <c r="A57" t="s">
        <v>46</v>
      </c>
      <c r="E57" s="23" t="s">
        <v>306</v>
      </c>
    </row>
    <row r="58" spans="1:16" x14ac:dyDescent="0.2">
      <c r="A58" s="12" t="s">
        <v>37</v>
      </c>
      <c r="B58" s="17" t="s">
        <v>84</v>
      </c>
      <c r="C58" s="17" t="s">
        <v>302</v>
      </c>
      <c r="D58" s="12" t="s">
        <v>1476</v>
      </c>
      <c r="E58" s="18" t="s">
        <v>303</v>
      </c>
      <c r="F58" s="19" t="s">
        <v>180</v>
      </c>
      <c r="G58" s="20">
        <v>131.44999999999999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1483</v>
      </c>
    </row>
    <row r="60" spans="1:16" ht="38.25" x14ac:dyDescent="0.2">
      <c r="A60" s="24" t="s">
        <v>44</v>
      </c>
      <c r="E60" s="25" t="s">
        <v>1484</v>
      </c>
    </row>
    <row r="61" spans="1:16" ht="229.5" x14ac:dyDescent="0.2">
      <c r="A61" t="s">
        <v>46</v>
      </c>
      <c r="E61" s="23" t="s">
        <v>306</v>
      </c>
    </row>
    <row r="62" spans="1:16" x14ac:dyDescent="0.2">
      <c r="A62" s="12" t="s">
        <v>37</v>
      </c>
      <c r="B62" s="17" t="s">
        <v>86</v>
      </c>
      <c r="C62" s="17" t="s">
        <v>1485</v>
      </c>
      <c r="D62" s="12" t="s">
        <v>45</v>
      </c>
      <c r="E62" s="18" t="s">
        <v>1486</v>
      </c>
      <c r="F62" s="19" t="s">
        <v>180</v>
      </c>
      <c r="G62" s="20">
        <v>120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ht="25.5" x14ac:dyDescent="0.2">
      <c r="A63" s="22" t="s">
        <v>42</v>
      </c>
      <c r="E63" s="23" t="s">
        <v>1487</v>
      </c>
    </row>
    <row r="64" spans="1:16" x14ac:dyDescent="0.2">
      <c r="A64" s="24" t="s">
        <v>44</v>
      </c>
      <c r="E64" s="25" t="s">
        <v>1488</v>
      </c>
    </row>
    <row r="65" spans="1:18" ht="267.75" x14ac:dyDescent="0.2">
      <c r="A65" t="s">
        <v>46</v>
      </c>
      <c r="E65" s="23" t="s">
        <v>274</v>
      </c>
    </row>
    <row r="66" spans="1:18" x14ac:dyDescent="0.2">
      <c r="A66" s="12" t="s">
        <v>37</v>
      </c>
      <c r="B66" s="17" t="s">
        <v>93</v>
      </c>
      <c r="C66" s="17" t="s">
        <v>1151</v>
      </c>
      <c r="D66" s="12" t="s">
        <v>45</v>
      </c>
      <c r="E66" s="18" t="s">
        <v>1152</v>
      </c>
      <c r="F66" s="19" t="s">
        <v>180</v>
      </c>
      <c r="G66" s="20">
        <v>23.634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8" ht="25.5" x14ac:dyDescent="0.2">
      <c r="A67" s="22" t="s">
        <v>42</v>
      </c>
      <c r="E67" s="23" t="s">
        <v>1489</v>
      </c>
    </row>
    <row r="68" spans="1:18" ht="76.5" x14ac:dyDescent="0.2">
      <c r="A68" s="24" t="s">
        <v>44</v>
      </c>
      <c r="E68" s="25" t="s">
        <v>1490</v>
      </c>
    </row>
    <row r="69" spans="1:18" ht="38.25" x14ac:dyDescent="0.2">
      <c r="A69" t="s">
        <v>46</v>
      </c>
      <c r="E69" s="23" t="s">
        <v>324</v>
      </c>
    </row>
    <row r="70" spans="1:18" x14ac:dyDescent="0.2">
      <c r="A70" s="12" t="s">
        <v>37</v>
      </c>
      <c r="B70" s="17" t="s">
        <v>99</v>
      </c>
      <c r="C70" s="17" t="s">
        <v>326</v>
      </c>
      <c r="D70" s="12" t="s">
        <v>45</v>
      </c>
      <c r="E70" s="18" t="s">
        <v>327</v>
      </c>
      <c r="F70" s="19" t="s">
        <v>166</v>
      </c>
      <c r="G70" s="20">
        <v>157.56100000000001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8" x14ac:dyDescent="0.2">
      <c r="A71" s="22" t="s">
        <v>42</v>
      </c>
      <c r="E71" s="23" t="s">
        <v>1491</v>
      </c>
    </row>
    <row r="72" spans="1:18" x14ac:dyDescent="0.2">
      <c r="A72" s="24" t="s">
        <v>44</v>
      </c>
      <c r="E72" s="25" t="s">
        <v>1492</v>
      </c>
    </row>
    <row r="73" spans="1:18" ht="25.5" x14ac:dyDescent="0.2">
      <c r="A73" t="s">
        <v>46</v>
      </c>
      <c r="E73" s="23" t="s">
        <v>330</v>
      </c>
    </row>
    <row r="74" spans="1:18" x14ac:dyDescent="0.2">
      <c r="A74" s="12" t="s">
        <v>37</v>
      </c>
      <c r="B74" s="17" t="s">
        <v>103</v>
      </c>
      <c r="C74" s="17" t="s">
        <v>332</v>
      </c>
      <c r="D74" s="12" t="s">
        <v>45</v>
      </c>
      <c r="E74" s="18" t="s">
        <v>333</v>
      </c>
      <c r="F74" s="19" t="s">
        <v>166</v>
      </c>
      <c r="G74" s="20">
        <v>315.12200000000001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8" x14ac:dyDescent="0.2">
      <c r="A75" s="22" t="s">
        <v>42</v>
      </c>
      <c r="E75" s="23" t="s">
        <v>1493</v>
      </c>
    </row>
    <row r="76" spans="1:18" x14ac:dyDescent="0.2">
      <c r="A76" s="24" t="s">
        <v>44</v>
      </c>
      <c r="E76" s="25" t="s">
        <v>1494</v>
      </c>
    </row>
    <row r="77" spans="1:18" ht="38.25" x14ac:dyDescent="0.2">
      <c r="A77" t="s">
        <v>46</v>
      </c>
      <c r="E77" s="23" t="s">
        <v>334</v>
      </c>
    </row>
    <row r="78" spans="1:18" ht="12.75" customHeight="1" x14ac:dyDescent="0.2">
      <c r="A78" s="2" t="s">
        <v>35</v>
      </c>
      <c r="B78" s="2"/>
      <c r="C78" s="27" t="s">
        <v>17</v>
      </c>
      <c r="D78" s="2"/>
      <c r="E78" s="15" t="s">
        <v>346</v>
      </c>
      <c r="F78" s="2"/>
      <c r="G78" s="2"/>
      <c r="H78" s="2"/>
      <c r="I78" s="28">
        <f>0+Q78</f>
        <v>0</v>
      </c>
      <c r="O78">
        <f>0+R78</f>
        <v>0</v>
      </c>
      <c r="Q78">
        <f>0+I79+I83+I87+I91+I95+I99+I103+I107+I111+I115+I119+I123+I127</f>
        <v>0</v>
      </c>
      <c r="R78">
        <f>0+O79+O83+O87+O91+O95+O99+O103+O107+O111+O115+O119+O123+O127</f>
        <v>0</v>
      </c>
    </row>
    <row r="79" spans="1:18" x14ac:dyDescent="0.2">
      <c r="A79" s="12" t="s">
        <v>37</v>
      </c>
      <c r="B79" s="17" t="s">
        <v>107</v>
      </c>
      <c r="C79" s="17" t="s">
        <v>1495</v>
      </c>
      <c r="D79" s="12" t="s">
        <v>45</v>
      </c>
      <c r="E79" s="18" t="s">
        <v>1496</v>
      </c>
      <c r="F79" s="19" t="s">
        <v>197</v>
      </c>
      <c r="G79" s="20">
        <v>37.5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8" x14ac:dyDescent="0.2">
      <c r="A80" s="22" t="s">
        <v>42</v>
      </c>
      <c r="E80" s="23" t="s">
        <v>1497</v>
      </c>
    </row>
    <row r="81" spans="1:16" ht="38.25" x14ac:dyDescent="0.2">
      <c r="A81" s="24" t="s">
        <v>44</v>
      </c>
      <c r="E81" s="25" t="s">
        <v>1498</v>
      </c>
    </row>
    <row r="82" spans="1:16" ht="165.75" x14ac:dyDescent="0.2">
      <c r="A82" t="s">
        <v>46</v>
      </c>
      <c r="E82" s="23" t="s">
        <v>351</v>
      </c>
    </row>
    <row r="83" spans="1:16" x14ac:dyDescent="0.2">
      <c r="A83" s="12" t="s">
        <v>37</v>
      </c>
      <c r="B83" s="17" t="s">
        <v>111</v>
      </c>
      <c r="C83" s="17" t="s">
        <v>1499</v>
      </c>
      <c r="D83" s="12" t="s">
        <v>45</v>
      </c>
      <c r="E83" s="18" t="s">
        <v>1500</v>
      </c>
      <c r="F83" s="19" t="s">
        <v>180</v>
      </c>
      <c r="G83" s="20">
        <v>3.45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x14ac:dyDescent="0.2">
      <c r="A84" s="22" t="s">
        <v>42</v>
      </c>
      <c r="E84" s="23" t="s">
        <v>1501</v>
      </c>
    </row>
    <row r="85" spans="1:16" ht="38.25" x14ac:dyDescent="0.2">
      <c r="A85" s="24" t="s">
        <v>44</v>
      </c>
      <c r="E85" s="25" t="s">
        <v>1502</v>
      </c>
    </row>
    <row r="86" spans="1:16" ht="51" x14ac:dyDescent="0.2">
      <c r="A86" t="s">
        <v>46</v>
      </c>
      <c r="E86" s="23" t="s">
        <v>1503</v>
      </c>
    </row>
    <row r="87" spans="1:16" x14ac:dyDescent="0.2">
      <c r="A87" s="12" t="s">
        <v>37</v>
      </c>
      <c r="B87" s="17" t="s">
        <v>115</v>
      </c>
      <c r="C87" s="17" t="s">
        <v>1504</v>
      </c>
      <c r="D87" s="12" t="s">
        <v>45</v>
      </c>
      <c r="E87" s="18" t="s">
        <v>1505</v>
      </c>
      <c r="F87" s="19" t="s">
        <v>180</v>
      </c>
      <c r="G87" s="20">
        <v>1.046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ht="38.25" x14ac:dyDescent="0.2">
      <c r="A88" s="22" t="s">
        <v>42</v>
      </c>
      <c r="E88" s="23" t="s">
        <v>1506</v>
      </c>
    </row>
    <row r="89" spans="1:16" ht="63.75" x14ac:dyDescent="0.2">
      <c r="A89" s="24" t="s">
        <v>44</v>
      </c>
      <c r="E89" s="25" t="s">
        <v>1507</v>
      </c>
    </row>
    <row r="90" spans="1:16" ht="51" x14ac:dyDescent="0.2">
      <c r="A90" t="s">
        <v>46</v>
      </c>
      <c r="E90" s="23" t="s">
        <v>1503</v>
      </c>
    </row>
    <row r="91" spans="1:16" x14ac:dyDescent="0.2">
      <c r="A91" s="12" t="s">
        <v>37</v>
      </c>
      <c r="B91" s="17" t="s">
        <v>121</v>
      </c>
      <c r="C91" s="17" t="s">
        <v>1508</v>
      </c>
      <c r="D91" s="12" t="s">
        <v>45</v>
      </c>
      <c r="E91" s="18" t="s">
        <v>1509</v>
      </c>
      <c r="F91" s="19" t="s">
        <v>180</v>
      </c>
      <c r="G91" s="20">
        <v>255.732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ht="38.25" x14ac:dyDescent="0.2">
      <c r="A92" s="22" t="s">
        <v>42</v>
      </c>
      <c r="E92" s="23" t="s">
        <v>1510</v>
      </c>
    </row>
    <row r="93" spans="1:16" ht="63.75" x14ac:dyDescent="0.2">
      <c r="A93" s="24" t="s">
        <v>44</v>
      </c>
      <c r="E93" s="25" t="s">
        <v>1511</v>
      </c>
    </row>
    <row r="94" spans="1:16" ht="409.5" x14ac:dyDescent="0.2">
      <c r="A94" t="s">
        <v>46</v>
      </c>
      <c r="E94" s="23" t="s">
        <v>1512</v>
      </c>
    </row>
    <row r="95" spans="1:16" x14ac:dyDescent="0.2">
      <c r="A95" s="12" t="s">
        <v>37</v>
      </c>
      <c r="B95" s="17" t="s">
        <v>126</v>
      </c>
      <c r="C95" s="17" t="s">
        <v>1513</v>
      </c>
      <c r="D95" s="12" t="s">
        <v>45</v>
      </c>
      <c r="E95" s="18" t="s">
        <v>1514</v>
      </c>
      <c r="F95" s="19" t="s">
        <v>150</v>
      </c>
      <c r="G95" s="20">
        <v>25.573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x14ac:dyDescent="0.2">
      <c r="A96" s="22" t="s">
        <v>42</v>
      </c>
      <c r="E96" s="23" t="s">
        <v>1515</v>
      </c>
    </row>
    <row r="97" spans="1:16" x14ac:dyDescent="0.2">
      <c r="A97" s="24" t="s">
        <v>44</v>
      </c>
      <c r="E97" s="25" t="s">
        <v>1516</v>
      </c>
    </row>
    <row r="98" spans="1:16" ht="267.75" x14ac:dyDescent="0.2">
      <c r="A98" t="s">
        <v>46</v>
      </c>
      <c r="E98" s="23" t="s">
        <v>1517</v>
      </c>
    </row>
    <row r="99" spans="1:16" x14ac:dyDescent="0.2">
      <c r="A99" s="12" t="s">
        <v>37</v>
      </c>
      <c r="B99" s="17" t="s">
        <v>131</v>
      </c>
      <c r="C99" s="17" t="s">
        <v>1518</v>
      </c>
      <c r="D99" s="12" t="s">
        <v>45</v>
      </c>
      <c r="E99" s="18" t="s">
        <v>1519</v>
      </c>
      <c r="F99" s="19" t="s">
        <v>150</v>
      </c>
      <c r="G99" s="20">
        <v>24.88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6" ht="25.5" x14ac:dyDescent="0.2">
      <c r="A100" s="22" t="s">
        <v>42</v>
      </c>
      <c r="E100" s="23" t="s">
        <v>1520</v>
      </c>
    </row>
    <row r="101" spans="1:16" ht="51" x14ac:dyDescent="0.2">
      <c r="A101" s="24" t="s">
        <v>44</v>
      </c>
      <c r="E101" s="25" t="s">
        <v>1521</v>
      </c>
    </row>
    <row r="102" spans="1:16" ht="344.25" x14ac:dyDescent="0.2">
      <c r="A102" t="s">
        <v>46</v>
      </c>
      <c r="E102" s="23" t="s">
        <v>1522</v>
      </c>
    </row>
    <row r="103" spans="1:16" x14ac:dyDescent="0.2">
      <c r="A103" s="12" t="s">
        <v>37</v>
      </c>
      <c r="B103" s="17" t="s">
        <v>136</v>
      </c>
      <c r="C103" s="17" t="s">
        <v>1523</v>
      </c>
      <c r="D103" s="12" t="s">
        <v>45</v>
      </c>
      <c r="E103" s="18" t="s">
        <v>1524</v>
      </c>
      <c r="F103" s="19" t="s">
        <v>150</v>
      </c>
      <c r="G103" s="20">
        <v>24.88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6" x14ac:dyDescent="0.2">
      <c r="A104" s="22" t="s">
        <v>42</v>
      </c>
      <c r="E104" s="23" t="s">
        <v>1525</v>
      </c>
    </row>
    <row r="105" spans="1:16" ht="51" x14ac:dyDescent="0.2">
      <c r="A105" s="24" t="s">
        <v>44</v>
      </c>
      <c r="E105" s="25" t="s">
        <v>1521</v>
      </c>
    </row>
    <row r="106" spans="1:16" x14ac:dyDescent="0.2">
      <c r="A106" t="s">
        <v>46</v>
      </c>
      <c r="E106" s="23" t="s">
        <v>1526</v>
      </c>
    </row>
    <row r="107" spans="1:16" x14ac:dyDescent="0.2">
      <c r="A107" s="12" t="s">
        <v>37</v>
      </c>
      <c r="B107" s="17" t="s">
        <v>141</v>
      </c>
      <c r="C107" s="17" t="s">
        <v>1527</v>
      </c>
      <c r="D107" s="12" t="s">
        <v>45</v>
      </c>
      <c r="E107" s="18" t="s">
        <v>1528</v>
      </c>
      <c r="F107" s="19" t="s">
        <v>197</v>
      </c>
      <c r="G107" s="20">
        <v>402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6" ht="51" x14ac:dyDescent="0.2">
      <c r="A108" s="22" t="s">
        <v>42</v>
      </c>
      <c r="E108" s="23" t="s">
        <v>1529</v>
      </c>
    </row>
    <row r="109" spans="1:16" ht="63.75" x14ac:dyDescent="0.2">
      <c r="A109" s="24" t="s">
        <v>44</v>
      </c>
      <c r="E109" s="25" t="s">
        <v>1530</v>
      </c>
    </row>
    <row r="110" spans="1:16" ht="191.25" x14ac:dyDescent="0.2">
      <c r="A110" t="s">
        <v>46</v>
      </c>
      <c r="E110" s="23" t="s">
        <v>387</v>
      </c>
    </row>
    <row r="111" spans="1:16" x14ac:dyDescent="0.2">
      <c r="A111" s="12" t="s">
        <v>37</v>
      </c>
      <c r="B111" s="17" t="s">
        <v>319</v>
      </c>
      <c r="C111" s="17" t="s">
        <v>1531</v>
      </c>
      <c r="D111" s="12" t="s">
        <v>45</v>
      </c>
      <c r="E111" s="18" t="s">
        <v>1532</v>
      </c>
      <c r="F111" s="19" t="s">
        <v>180</v>
      </c>
      <c r="G111" s="20">
        <v>9.11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6" x14ac:dyDescent="0.2">
      <c r="A112" s="22" t="s">
        <v>42</v>
      </c>
      <c r="E112" s="23" t="s">
        <v>1533</v>
      </c>
    </row>
    <row r="113" spans="1:16" ht="38.25" x14ac:dyDescent="0.2">
      <c r="A113" s="24" t="s">
        <v>44</v>
      </c>
      <c r="E113" s="25" t="s">
        <v>1534</v>
      </c>
    </row>
    <row r="114" spans="1:16" ht="369.75" x14ac:dyDescent="0.2">
      <c r="A114" t="s">
        <v>46</v>
      </c>
      <c r="E114" s="23" t="s">
        <v>392</v>
      </c>
    </row>
    <row r="115" spans="1:16" x14ac:dyDescent="0.2">
      <c r="A115" s="12" t="s">
        <v>37</v>
      </c>
      <c r="B115" s="17" t="s">
        <v>325</v>
      </c>
      <c r="C115" s="17" t="s">
        <v>1535</v>
      </c>
      <c r="D115" s="12" t="s">
        <v>45</v>
      </c>
      <c r="E115" s="18" t="s">
        <v>1536</v>
      </c>
      <c r="F115" s="19" t="s">
        <v>180</v>
      </c>
      <c r="G115" s="20">
        <v>55.015999999999998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6" ht="38.25" x14ac:dyDescent="0.2">
      <c r="A116" s="22" t="s">
        <v>42</v>
      </c>
      <c r="E116" s="23" t="s">
        <v>1537</v>
      </c>
    </row>
    <row r="117" spans="1:16" ht="38.25" x14ac:dyDescent="0.2">
      <c r="A117" s="24" t="s">
        <v>44</v>
      </c>
      <c r="E117" s="25" t="s">
        <v>1538</v>
      </c>
    </row>
    <row r="118" spans="1:16" ht="369.75" x14ac:dyDescent="0.2">
      <c r="A118" t="s">
        <v>46</v>
      </c>
      <c r="E118" s="23" t="s">
        <v>392</v>
      </c>
    </row>
    <row r="119" spans="1:16" x14ac:dyDescent="0.2">
      <c r="A119" s="12" t="s">
        <v>37</v>
      </c>
      <c r="B119" s="17" t="s">
        <v>331</v>
      </c>
      <c r="C119" s="17" t="s">
        <v>1539</v>
      </c>
      <c r="D119" s="12" t="s">
        <v>45</v>
      </c>
      <c r="E119" s="18" t="s">
        <v>1540</v>
      </c>
      <c r="F119" s="19" t="s">
        <v>150</v>
      </c>
      <c r="G119" s="20">
        <v>8.8030000000000008</v>
      </c>
      <c r="H119" s="21">
        <v>0</v>
      </c>
      <c r="I119" s="21">
        <f>ROUND(ROUND(H119,2)*ROUND(G119,3),2)</f>
        <v>0</v>
      </c>
      <c r="O119">
        <f>(I119*21)/100</f>
        <v>0</v>
      </c>
      <c r="P119" t="s">
        <v>17</v>
      </c>
    </row>
    <row r="120" spans="1:16" x14ac:dyDescent="0.2">
      <c r="A120" s="22" t="s">
        <v>42</v>
      </c>
      <c r="E120" s="23" t="s">
        <v>1541</v>
      </c>
    </row>
    <row r="121" spans="1:16" x14ac:dyDescent="0.2">
      <c r="A121" s="24" t="s">
        <v>44</v>
      </c>
      <c r="E121" s="25" t="s">
        <v>1542</v>
      </c>
    </row>
    <row r="122" spans="1:16" ht="267.75" x14ac:dyDescent="0.2">
      <c r="A122" t="s">
        <v>46</v>
      </c>
      <c r="E122" s="23" t="s">
        <v>1543</v>
      </c>
    </row>
    <row r="123" spans="1:16" x14ac:dyDescent="0.2">
      <c r="A123" s="12" t="s">
        <v>37</v>
      </c>
      <c r="B123" s="17" t="s">
        <v>335</v>
      </c>
      <c r="C123" s="17" t="s">
        <v>1544</v>
      </c>
      <c r="D123" s="12" t="s">
        <v>45</v>
      </c>
      <c r="E123" s="18" t="s">
        <v>1545</v>
      </c>
      <c r="F123" s="19" t="s">
        <v>166</v>
      </c>
      <c r="G123" s="20">
        <v>331.2</v>
      </c>
      <c r="H123" s="21">
        <v>0</v>
      </c>
      <c r="I123" s="21">
        <f>ROUND(ROUND(H123,2)*ROUND(G123,3),2)</f>
        <v>0</v>
      </c>
      <c r="O123">
        <f>(I123*21)/100</f>
        <v>0</v>
      </c>
      <c r="P123" t="s">
        <v>17</v>
      </c>
    </row>
    <row r="124" spans="1:16" x14ac:dyDescent="0.2">
      <c r="A124" s="22" t="s">
        <v>42</v>
      </c>
      <c r="E124" s="23" t="s">
        <v>1546</v>
      </c>
    </row>
    <row r="125" spans="1:16" ht="38.25" x14ac:dyDescent="0.2">
      <c r="A125" s="24" t="s">
        <v>44</v>
      </c>
      <c r="E125" s="25" t="s">
        <v>1547</v>
      </c>
    </row>
    <row r="126" spans="1:16" ht="102" x14ac:dyDescent="0.2">
      <c r="A126" t="s">
        <v>46</v>
      </c>
      <c r="E126" s="23" t="s">
        <v>1548</v>
      </c>
    </row>
    <row r="127" spans="1:16" x14ac:dyDescent="0.2">
      <c r="A127" s="12" t="s">
        <v>37</v>
      </c>
      <c r="B127" s="17" t="s">
        <v>340</v>
      </c>
      <c r="C127" s="17" t="s">
        <v>1549</v>
      </c>
      <c r="D127" s="12" t="s">
        <v>45</v>
      </c>
      <c r="E127" s="18" t="s">
        <v>1550</v>
      </c>
      <c r="F127" s="19" t="s">
        <v>166</v>
      </c>
      <c r="G127" s="20">
        <v>165.6</v>
      </c>
      <c r="H127" s="21">
        <v>0</v>
      </c>
      <c r="I127" s="21">
        <f>ROUND(ROUND(H127,2)*ROUND(G127,3),2)</f>
        <v>0</v>
      </c>
      <c r="O127">
        <f>(I127*21)/100</f>
        <v>0</v>
      </c>
      <c r="P127" t="s">
        <v>17</v>
      </c>
    </row>
    <row r="128" spans="1:16" x14ac:dyDescent="0.2">
      <c r="A128" s="22" t="s">
        <v>42</v>
      </c>
      <c r="E128" s="23" t="s">
        <v>1551</v>
      </c>
    </row>
    <row r="129" spans="1:18" ht="38.25" x14ac:dyDescent="0.2">
      <c r="A129" s="24" t="s">
        <v>44</v>
      </c>
      <c r="E129" s="25" t="s">
        <v>1552</v>
      </c>
    </row>
    <row r="130" spans="1:18" ht="102" x14ac:dyDescent="0.2">
      <c r="A130" t="s">
        <v>46</v>
      </c>
      <c r="E130" s="23" t="s">
        <v>1553</v>
      </c>
    </row>
    <row r="131" spans="1:18" ht="12.75" customHeight="1" x14ac:dyDescent="0.2">
      <c r="A131" s="2" t="s">
        <v>35</v>
      </c>
      <c r="B131" s="2"/>
      <c r="C131" s="27" t="s">
        <v>16</v>
      </c>
      <c r="D131" s="2"/>
      <c r="E131" s="15" t="s">
        <v>393</v>
      </c>
      <c r="F131" s="2"/>
      <c r="G131" s="2"/>
      <c r="H131" s="2"/>
      <c r="I131" s="28">
        <f>0+Q131</f>
        <v>0</v>
      </c>
      <c r="O131">
        <f>0+R131</f>
        <v>0</v>
      </c>
      <c r="Q131">
        <f>0+I132+I136+I140+I144+I148+I152+I156</f>
        <v>0</v>
      </c>
      <c r="R131">
        <f>0+O132+O136+O140+O144+O148+O152+O156</f>
        <v>0</v>
      </c>
    </row>
    <row r="132" spans="1:18" x14ac:dyDescent="0.2">
      <c r="A132" s="12" t="s">
        <v>37</v>
      </c>
      <c r="B132" s="17" t="s">
        <v>347</v>
      </c>
      <c r="C132" s="17" t="s">
        <v>1554</v>
      </c>
      <c r="D132" s="12" t="s">
        <v>45</v>
      </c>
      <c r="E132" s="18" t="s">
        <v>1555</v>
      </c>
      <c r="F132" s="19" t="s">
        <v>681</v>
      </c>
      <c r="G132" s="20">
        <v>1235</v>
      </c>
      <c r="H132" s="21">
        <v>0</v>
      </c>
      <c r="I132" s="21">
        <f>ROUND(ROUND(H132,2)*ROUND(G132,3),2)</f>
        <v>0</v>
      </c>
      <c r="O132">
        <f>(I132*21)/100</f>
        <v>0</v>
      </c>
      <c r="P132" t="s">
        <v>17</v>
      </c>
    </row>
    <row r="133" spans="1:18" x14ac:dyDescent="0.2">
      <c r="A133" s="22" t="s">
        <v>42</v>
      </c>
      <c r="E133" s="23" t="s">
        <v>1556</v>
      </c>
    </row>
    <row r="134" spans="1:18" ht="38.25" x14ac:dyDescent="0.2">
      <c r="A134" s="24" t="s">
        <v>44</v>
      </c>
      <c r="E134" s="25" t="s">
        <v>1557</v>
      </c>
    </row>
    <row r="135" spans="1:18" ht="25.5" x14ac:dyDescent="0.2">
      <c r="A135" t="s">
        <v>46</v>
      </c>
      <c r="E135" s="23" t="s">
        <v>1558</v>
      </c>
    </row>
    <row r="136" spans="1:18" x14ac:dyDescent="0.2">
      <c r="A136" s="12" t="s">
        <v>37</v>
      </c>
      <c r="B136" s="17" t="s">
        <v>352</v>
      </c>
      <c r="C136" s="17" t="s">
        <v>395</v>
      </c>
      <c r="D136" s="12" t="s">
        <v>45</v>
      </c>
      <c r="E136" s="18" t="s">
        <v>396</v>
      </c>
      <c r="F136" s="19" t="s">
        <v>180</v>
      </c>
      <c r="G136" s="20">
        <v>65.756</v>
      </c>
      <c r="H136" s="21">
        <v>0</v>
      </c>
      <c r="I136" s="21">
        <f>ROUND(ROUND(H136,2)*ROUND(G136,3),2)</f>
        <v>0</v>
      </c>
      <c r="O136">
        <f>(I136*21)/100</f>
        <v>0</v>
      </c>
      <c r="P136" t="s">
        <v>17</v>
      </c>
    </row>
    <row r="137" spans="1:18" ht="25.5" x14ac:dyDescent="0.2">
      <c r="A137" s="22" t="s">
        <v>42</v>
      </c>
      <c r="E137" s="23" t="s">
        <v>1559</v>
      </c>
    </row>
    <row r="138" spans="1:18" ht="89.25" x14ac:dyDescent="0.2">
      <c r="A138" s="24" t="s">
        <v>44</v>
      </c>
      <c r="E138" s="25" t="s">
        <v>1560</v>
      </c>
    </row>
    <row r="139" spans="1:18" ht="382.5" x14ac:dyDescent="0.2">
      <c r="A139" t="s">
        <v>46</v>
      </c>
      <c r="E139" s="23" t="s">
        <v>398</v>
      </c>
    </row>
    <row r="140" spans="1:18" x14ac:dyDescent="0.2">
      <c r="A140" s="12" t="s">
        <v>37</v>
      </c>
      <c r="B140" s="17" t="s">
        <v>358</v>
      </c>
      <c r="C140" s="17" t="s">
        <v>1561</v>
      </c>
      <c r="D140" s="12" t="s">
        <v>45</v>
      </c>
      <c r="E140" s="18" t="s">
        <v>1562</v>
      </c>
      <c r="F140" s="19" t="s">
        <v>150</v>
      </c>
      <c r="G140" s="20">
        <v>9.8629999999999995</v>
      </c>
      <c r="H140" s="21">
        <v>0</v>
      </c>
      <c r="I140" s="21">
        <f>ROUND(ROUND(H140,2)*ROUND(G140,3),2)</f>
        <v>0</v>
      </c>
      <c r="O140">
        <f>(I140*21)/100</f>
        <v>0</v>
      </c>
      <c r="P140" t="s">
        <v>17</v>
      </c>
    </row>
    <row r="141" spans="1:18" x14ac:dyDescent="0.2">
      <c r="A141" s="22" t="s">
        <v>42</v>
      </c>
      <c r="E141" s="23" t="s">
        <v>1563</v>
      </c>
    </row>
    <row r="142" spans="1:18" x14ac:dyDescent="0.2">
      <c r="A142" s="24" t="s">
        <v>44</v>
      </c>
      <c r="E142" s="25" t="s">
        <v>1564</v>
      </c>
    </row>
    <row r="143" spans="1:18" ht="242.25" x14ac:dyDescent="0.2">
      <c r="A143" t="s">
        <v>46</v>
      </c>
      <c r="E143" s="23" t="s">
        <v>404</v>
      </c>
    </row>
    <row r="144" spans="1:18" x14ac:dyDescent="0.2">
      <c r="A144" s="12" t="s">
        <v>37</v>
      </c>
      <c r="B144" s="17" t="s">
        <v>364</v>
      </c>
      <c r="C144" s="17" t="s">
        <v>1565</v>
      </c>
      <c r="D144" s="12" t="s">
        <v>45</v>
      </c>
      <c r="E144" s="18" t="s">
        <v>1566</v>
      </c>
      <c r="F144" s="19" t="s">
        <v>180</v>
      </c>
      <c r="G144" s="20">
        <v>348.589</v>
      </c>
      <c r="H144" s="21">
        <v>0</v>
      </c>
      <c r="I144" s="21">
        <f>ROUND(ROUND(H144,2)*ROUND(G144,3),2)</f>
        <v>0</v>
      </c>
      <c r="O144">
        <f>(I144*21)/100</f>
        <v>0</v>
      </c>
      <c r="P144" t="s">
        <v>17</v>
      </c>
    </row>
    <row r="145" spans="1:18" ht="38.25" x14ac:dyDescent="0.2">
      <c r="A145" s="22" t="s">
        <v>42</v>
      </c>
      <c r="E145" s="23" t="s">
        <v>1567</v>
      </c>
    </row>
    <row r="146" spans="1:18" ht="229.5" x14ac:dyDescent="0.2">
      <c r="A146" s="24" t="s">
        <v>44</v>
      </c>
      <c r="E146" s="25" t="s">
        <v>1568</v>
      </c>
    </row>
    <row r="147" spans="1:18" ht="369.75" x14ac:dyDescent="0.2">
      <c r="A147" t="s">
        <v>46</v>
      </c>
      <c r="E147" s="23" t="s">
        <v>410</v>
      </c>
    </row>
    <row r="148" spans="1:18" x14ac:dyDescent="0.2">
      <c r="A148" s="12" t="s">
        <v>37</v>
      </c>
      <c r="B148" s="17" t="s">
        <v>370</v>
      </c>
      <c r="C148" s="17" t="s">
        <v>1569</v>
      </c>
      <c r="D148" s="12" t="s">
        <v>45</v>
      </c>
      <c r="E148" s="18" t="s">
        <v>1570</v>
      </c>
      <c r="F148" s="19" t="s">
        <v>150</v>
      </c>
      <c r="G148" s="20">
        <v>48.802</v>
      </c>
      <c r="H148" s="21">
        <v>0</v>
      </c>
      <c r="I148" s="21">
        <f>ROUND(ROUND(H148,2)*ROUND(G148,3),2)</f>
        <v>0</v>
      </c>
      <c r="O148">
        <f>(I148*21)/100</f>
        <v>0</v>
      </c>
      <c r="P148" t="s">
        <v>17</v>
      </c>
    </row>
    <row r="149" spans="1:18" x14ac:dyDescent="0.2">
      <c r="A149" s="22" t="s">
        <v>42</v>
      </c>
      <c r="E149" s="23" t="s">
        <v>1571</v>
      </c>
    </row>
    <row r="150" spans="1:18" ht="25.5" x14ac:dyDescent="0.2">
      <c r="A150" s="24" t="s">
        <v>44</v>
      </c>
      <c r="E150" s="25" t="s">
        <v>1572</v>
      </c>
    </row>
    <row r="151" spans="1:18" ht="267.75" x14ac:dyDescent="0.2">
      <c r="A151" t="s">
        <v>46</v>
      </c>
      <c r="E151" s="23" t="s">
        <v>1543</v>
      </c>
    </row>
    <row r="152" spans="1:18" x14ac:dyDescent="0.2">
      <c r="A152" s="12" t="s">
        <v>37</v>
      </c>
      <c r="B152" s="17" t="s">
        <v>376</v>
      </c>
      <c r="C152" s="17" t="s">
        <v>1573</v>
      </c>
      <c r="D152" s="12" t="s">
        <v>45</v>
      </c>
      <c r="E152" s="18" t="s">
        <v>1574</v>
      </c>
      <c r="F152" s="19" t="s">
        <v>180</v>
      </c>
      <c r="G152" s="20">
        <v>9.3659999999999997</v>
      </c>
      <c r="H152" s="21">
        <v>0</v>
      </c>
      <c r="I152" s="21">
        <f>ROUND(ROUND(H152,2)*ROUND(G152,3),2)</f>
        <v>0</v>
      </c>
      <c r="O152">
        <f>(I152*21)/100</f>
        <v>0</v>
      </c>
      <c r="P152" t="s">
        <v>17</v>
      </c>
    </row>
    <row r="153" spans="1:18" ht="25.5" x14ac:dyDescent="0.2">
      <c r="A153" s="22" t="s">
        <v>42</v>
      </c>
      <c r="E153" s="23" t="s">
        <v>1575</v>
      </c>
    </row>
    <row r="154" spans="1:18" ht="38.25" x14ac:dyDescent="0.2">
      <c r="A154" s="24" t="s">
        <v>44</v>
      </c>
      <c r="E154" s="25" t="s">
        <v>1576</v>
      </c>
    </row>
    <row r="155" spans="1:18" ht="369.75" x14ac:dyDescent="0.2">
      <c r="A155" t="s">
        <v>46</v>
      </c>
      <c r="E155" s="23" t="s">
        <v>410</v>
      </c>
    </row>
    <row r="156" spans="1:18" x14ac:dyDescent="0.2">
      <c r="A156" s="12" t="s">
        <v>37</v>
      </c>
      <c r="B156" s="17" t="s">
        <v>382</v>
      </c>
      <c r="C156" s="17" t="s">
        <v>1577</v>
      </c>
      <c r="D156" s="12" t="s">
        <v>45</v>
      </c>
      <c r="E156" s="18" t="s">
        <v>1578</v>
      </c>
      <c r="F156" s="19" t="s">
        <v>150</v>
      </c>
      <c r="G156" s="20">
        <v>1.6859999999999999</v>
      </c>
      <c r="H156" s="21">
        <v>0</v>
      </c>
      <c r="I156" s="21">
        <f>ROUND(ROUND(H156,2)*ROUND(G156,3),2)</f>
        <v>0</v>
      </c>
      <c r="O156">
        <f>(I156*21)/100</f>
        <v>0</v>
      </c>
      <c r="P156" t="s">
        <v>17</v>
      </c>
    </row>
    <row r="157" spans="1:18" x14ac:dyDescent="0.2">
      <c r="A157" s="22" t="s">
        <v>42</v>
      </c>
      <c r="E157" s="23" t="s">
        <v>1579</v>
      </c>
    </row>
    <row r="158" spans="1:18" x14ac:dyDescent="0.2">
      <c r="A158" s="24" t="s">
        <v>44</v>
      </c>
      <c r="E158" s="25" t="s">
        <v>1580</v>
      </c>
    </row>
    <row r="159" spans="1:18" ht="267.75" x14ac:dyDescent="0.2">
      <c r="A159" t="s">
        <v>46</v>
      </c>
      <c r="E159" s="23" t="s">
        <v>1543</v>
      </c>
    </row>
    <row r="160" spans="1:18" ht="12.75" customHeight="1" x14ac:dyDescent="0.2">
      <c r="A160" s="2" t="s">
        <v>35</v>
      </c>
      <c r="B160" s="2"/>
      <c r="C160" s="27" t="s">
        <v>25</v>
      </c>
      <c r="D160" s="2"/>
      <c r="E160" s="15" t="s">
        <v>405</v>
      </c>
      <c r="F160" s="2"/>
      <c r="G160" s="2"/>
      <c r="H160" s="2"/>
      <c r="I160" s="28">
        <f>0+Q160</f>
        <v>0</v>
      </c>
      <c r="O160">
        <f>0+R160</f>
        <v>0</v>
      </c>
      <c r="Q160">
        <f>0+I161+I165+I169+I173+I177+I181+I185+I189+I193+I197+I201+I205+I209+I213+I217+I221+I225+I229</f>
        <v>0</v>
      </c>
      <c r="R160">
        <f>0+O161+O165+O169+O173+O177+O181+O185+O189+O193+O197+O201+O205+O209+O213+O217+O221+O225+O229</f>
        <v>0</v>
      </c>
    </row>
    <row r="161" spans="1:16" x14ac:dyDescent="0.2">
      <c r="A161" s="12" t="s">
        <v>37</v>
      </c>
      <c r="B161" s="17" t="s">
        <v>388</v>
      </c>
      <c r="C161" s="17" t="s">
        <v>1581</v>
      </c>
      <c r="D161" s="12" t="s">
        <v>45</v>
      </c>
      <c r="E161" s="18" t="s">
        <v>1582</v>
      </c>
      <c r="F161" s="19" t="s">
        <v>180</v>
      </c>
      <c r="G161" s="20">
        <v>33.497999999999998</v>
      </c>
      <c r="H161" s="21">
        <v>0</v>
      </c>
      <c r="I161" s="21">
        <f>ROUND(ROUND(H161,2)*ROUND(G161,3),2)</f>
        <v>0</v>
      </c>
      <c r="O161">
        <f>(I161*21)/100</f>
        <v>0</v>
      </c>
      <c r="P161" t="s">
        <v>17</v>
      </c>
    </row>
    <row r="162" spans="1:16" ht="25.5" x14ac:dyDescent="0.2">
      <c r="A162" s="22" t="s">
        <v>42</v>
      </c>
      <c r="E162" s="23" t="s">
        <v>1583</v>
      </c>
    </row>
    <row r="163" spans="1:16" ht="38.25" x14ac:dyDescent="0.2">
      <c r="A163" s="24" t="s">
        <v>44</v>
      </c>
      <c r="E163" s="25" t="s">
        <v>1584</v>
      </c>
    </row>
    <row r="164" spans="1:16" ht="369.75" x14ac:dyDescent="0.2">
      <c r="A164" t="s">
        <v>46</v>
      </c>
      <c r="E164" s="23" t="s">
        <v>410</v>
      </c>
    </row>
    <row r="165" spans="1:16" x14ac:dyDescent="0.2">
      <c r="A165" s="12" t="s">
        <v>37</v>
      </c>
      <c r="B165" s="17" t="s">
        <v>394</v>
      </c>
      <c r="C165" s="17" t="s">
        <v>1585</v>
      </c>
      <c r="D165" s="12" t="s">
        <v>45</v>
      </c>
      <c r="E165" s="18" t="s">
        <v>1586</v>
      </c>
      <c r="F165" s="19" t="s">
        <v>150</v>
      </c>
      <c r="G165" s="20">
        <v>6.7</v>
      </c>
      <c r="H165" s="21">
        <v>0</v>
      </c>
      <c r="I165" s="21">
        <f>ROUND(ROUND(H165,2)*ROUND(G165,3),2)</f>
        <v>0</v>
      </c>
      <c r="O165">
        <f>(I165*21)/100</f>
        <v>0</v>
      </c>
      <c r="P165" t="s">
        <v>17</v>
      </c>
    </row>
    <row r="166" spans="1:16" x14ac:dyDescent="0.2">
      <c r="A166" s="22" t="s">
        <v>42</v>
      </c>
      <c r="E166" s="23" t="s">
        <v>1587</v>
      </c>
    </row>
    <row r="167" spans="1:16" x14ac:dyDescent="0.2">
      <c r="A167" s="24" t="s">
        <v>44</v>
      </c>
      <c r="E167" s="25" t="s">
        <v>1588</v>
      </c>
    </row>
    <row r="168" spans="1:16" ht="267.75" x14ac:dyDescent="0.2">
      <c r="A168" t="s">
        <v>46</v>
      </c>
      <c r="E168" s="23" t="s">
        <v>1543</v>
      </c>
    </row>
    <row r="169" spans="1:16" x14ac:dyDescent="0.2">
      <c r="A169" s="12" t="s">
        <v>37</v>
      </c>
      <c r="B169" s="17" t="s">
        <v>399</v>
      </c>
      <c r="C169" s="17" t="s">
        <v>1589</v>
      </c>
      <c r="D169" s="12" t="s">
        <v>45</v>
      </c>
      <c r="E169" s="18" t="s">
        <v>1590</v>
      </c>
      <c r="F169" s="19" t="s">
        <v>180</v>
      </c>
      <c r="G169" s="20">
        <v>860.27800000000002</v>
      </c>
      <c r="H169" s="21">
        <v>0</v>
      </c>
      <c r="I169" s="21">
        <f>ROUND(ROUND(H169,2)*ROUND(G169,3),2)</f>
        <v>0</v>
      </c>
      <c r="O169">
        <f>(I169*21)/100</f>
        <v>0</v>
      </c>
      <c r="P169" t="s">
        <v>17</v>
      </c>
    </row>
    <row r="170" spans="1:16" ht="38.25" x14ac:dyDescent="0.2">
      <c r="A170" s="22" t="s">
        <v>42</v>
      </c>
      <c r="E170" s="23" t="s">
        <v>1591</v>
      </c>
    </row>
    <row r="171" spans="1:16" ht="165.75" x14ac:dyDescent="0.2">
      <c r="A171" s="24" t="s">
        <v>44</v>
      </c>
      <c r="E171" s="25" t="s">
        <v>1592</v>
      </c>
    </row>
    <row r="172" spans="1:16" ht="369.75" x14ac:dyDescent="0.2">
      <c r="A172" t="s">
        <v>46</v>
      </c>
      <c r="E172" s="23" t="s">
        <v>410</v>
      </c>
    </row>
    <row r="173" spans="1:16" x14ac:dyDescent="0.2">
      <c r="A173" s="12" t="s">
        <v>37</v>
      </c>
      <c r="B173" s="17" t="s">
        <v>406</v>
      </c>
      <c r="C173" s="17" t="s">
        <v>1593</v>
      </c>
      <c r="D173" s="12" t="s">
        <v>45</v>
      </c>
      <c r="E173" s="18" t="s">
        <v>1594</v>
      </c>
      <c r="F173" s="19" t="s">
        <v>150</v>
      </c>
      <c r="G173" s="20">
        <v>137.64400000000001</v>
      </c>
      <c r="H173" s="21">
        <v>0</v>
      </c>
      <c r="I173" s="21">
        <f>ROUND(ROUND(H173,2)*ROUND(G173,3),2)</f>
        <v>0</v>
      </c>
      <c r="O173">
        <f>(I173*21)/100</f>
        <v>0</v>
      </c>
      <c r="P173" t="s">
        <v>17</v>
      </c>
    </row>
    <row r="174" spans="1:16" x14ac:dyDescent="0.2">
      <c r="A174" s="22" t="s">
        <v>42</v>
      </c>
      <c r="E174" s="23" t="s">
        <v>1541</v>
      </c>
    </row>
    <row r="175" spans="1:16" x14ac:dyDescent="0.2">
      <c r="A175" s="24" t="s">
        <v>44</v>
      </c>
      <c r="E175" s="25" t="s">
        <v>1595</v>
      </c>
    </row>
    <row r="176" spans="1:16" ht="267.75" x14ac:dyDescent="0.2">
      <c r="A176" t="s">
        <v>46</v>
      </c>
      <c r="E176" s="23" t="s">
        <v>1596</v>
      </c>
    </row>
    <row r="177" spans="1:16" x14ac:dyDescent="0.2">
      <c r="A177" s="12" t="s">
        <v>37</v>
      </c>
      <c r="B177" s="17" t="s">
        <v>411</v>
      </c>
      <c r="C177" s="17" t="s">
        <v>1597</v>
      </c>
      <c r="D177" s="12" t="s">
        <v>45</v>
      </c>
      <c r="E177" s="18" t="s">
        <v>1598</v>
      </c>
      <c r="F177" s="19" t="s">
        <v>150</v>
      </c>
      <c r="G177" s="20">
        <v>22.404</v>
      </c>
      <c r="H177" s="21">
        <v>0</v>
      </c>
      <c r="I177" s="21">
        <f>ROUND(ROUND(H177,2)*ROUND(G177,3),2)</f>
        <v>0</v>
      </c>
      <c r="O177">
        <f>(I177*21)/100</f>
        <v>0</v>
      </c>
      <c r="P177" t="s">
        <v>17</v>
      </c>
    </row>
    <row r="178" spans="1:16" ht="38.25" x14ac:dyDescent="0.2">
      <c r="A178" s="22" t="s">
        <v>42</v>
      </c>
      <c r="E178" s="23" t="s">
        <v>1599</v>
      </c>
    </row>
    <row r="179" spans="1:16" ht="76.5" x14ac:dyDescent="0.2">
      <c r="A179" s="24" t="s">
        <v>44</v>
      </c>
      <c r="E179" s="25" t="s">
        <v>1600</v>
      </c>
    </row>
    <row r="180" spans="1:16" ht="255" x14ac:dyDescent="0.2">
      <c r="A180" t="s">
        <v>46</v>
      </c>
      <c r="E180" s="23" t="s">
        <v>1601</v>
      </c>
    </row>
    <row r="181" spans="1:16" x14ac:dyDescent="0.2">
      <c r="A181" s="12" t="s">
        <v>37</v>
      </c>
      <c r="B181" s="17" t="s">
        <v>416</v>
      </c>
      <c r="C181" s="17" t="s">
        <v>1602</v>
      </c>
      <c r="D181" s="12" t="s">
        <v>45</v>
      </c>
      <c r="E181" s="18" t="s">
        <v>1603</v>
      </c>
      <c r="F181" s="19" t="s">
        <v>197</v>
      </c>
      <c r="G181" s="20">
        <v>27.945</v>
      </c>
      <c r="H181" s="21">
        <v>0</v>
      </c>
      <c r="I181" s="21">
        <f>ROUND(ROUND(H181,2)*ROUND(G181,3),2)</f>
        <v>0</v>
      </c>
      <c r="O181">
        <f>(I181*21)/100</f>
        <v>0</v>
      </c>
      <c r="P181" t="s">
        <v>17</v>
      </c>
    </row>
    <row r="182" spans="1:16" x14ac:dyDescent="0.2">
      <c r="A182" s="22" t="s">
        <v>42</v>
      </c>
      <c r="E182" s="23" t="s">
        <v>1604</v>
      </c>
    </row>
    <row r="183" spans="1:16" ht="38.25" x14ac:dyDescent="0.2">
      <c r="A183" s="24" t="s">
        <v>44</v>
      </c>
      <c r="E183" s="25" t="s">
        <v>1605</v>
      </c>
    </row>
    <row r="184" spans="1:16" ht="51" x14ac:dyDescent="0.2">
      <c r="A184" t="s">
        <v>46</v>
      </c>
      <c r="E184" s="23" t="s">
        <v>1606</v>
      </c>
    </row>
    <row r="185" spans="1:16" x14ac:dyDescent="0.2">
      <c r="A185" s="12" t="s">
        <v>37</v>
      </c>
      <c r="B185" s="17" t="s">
        <v>421</v>
      </c>
      <c r="C185" s="17" t="s">
        <v>1607</v>
      </c>
      <c r="D185" s="12" t="s">
        <v>45</v>
      </c>
      <c r="E185" s="18" t="s">
        <v>1608</v>
      </c>
      <c r="F185" s="19" t="s">
        <v>89</v>
      </c>
      <c r="G185" s="20">
        <v>4</v>
      </c>
      <c r="H185" s="21">
        <v>0</v>
      </c>
      <c r="I185" s="21">
        <f>ROUND(ROUND(H185,2)*ROUND(G185,3),2)</f>
        <v>0</v>
      </c>
      <c r="O185">
        <f>(I185*21)/100</f>
        <v>0</v>
      </c>
      <c r="P185" t="s">
        <v>17</v>
      </c>
    </row>
    <row r="186" spans="1:16" ht="76.5" x14ac:dyDescent="0.2">
      <c r="A186" s="22" t="s">
        <v>42</v>
      </c>
      <c r="E186" s="23" t="s">
        <v>1609</v>
      </c>
    </row>
    <row r="187" spans="1:16" ht="38.25" x14ac:dyDescent="0.2">
      <c r="A187" s="24" t="s">
        <v>44</v>
      </c>
      <c r="E187" s="25" t="s">
        <v>1610</v>
      </c>
    </row>
    <row r="188" spans="1:16" ht="229.5" x14ac:dyDescent="0.2">
      <c r="A188" t="s">
        <v>46</v>
      </c>
      <c r="E188" s="23" t="s">
        <v>1611</v>
      </c>
    </row>
    <row r="189" spans="1:16" x14ac:dyDescent="0.2">
      <c r="A189" s="12" t="s">
        <v>37</v>
      </c>
      <c r="B189" s="17" t="s">
        <v>427</v>
      </c>
      <c r="C189" s="17" t="s">
        <v>1612</v>
      </c>
      <c r="D189" s="12" t="s">
        <v>45</v>
      </c>
      <c r="E189" s="18" t="s">
        <v>1613</v>
      </c>
      <c r="F189" s="19" t="s">
        <v>89</v>
      </c>
      <c r="G189" s="20">
        <v>2</v>
      </c>
      <c r="H189" s="21">
        <v>0</v>
      </c>
      <c r="I189" s="21">
        <f>ROUND(ROUND(H189,2)*ROUND(G189,3),2)</f>
        <v>0</v>
      </c>
      <c r="O189">
        <f>(I189*21)/100</f>
        <v>0</v>
      </c>
      <c r="P189" t="s">
        <v>17</v>
      </c>
    </row>
    <row r="190" spans="1:16" ht="51" x14ac:dyDescent="0.2">
      <c r="A190" s="22" t="s">
        <v>42</v>
      </c>
      <c r="E190" s="23" t="s">
        <v>1614</v>
      </c>
    </row>
    <row r="191" spans="1:16" ht="38.25" x14ac:dyDescent="0.2">
      <c r="A191" s="24" t="s">
        <v>44</v>
      </c>
      <c r="E191" s="25" t="s">
        <v>1615</v>
      </c>
    </row>
    <row r="192" spans="1:16" ht="229.5" x14ac:dyDescent="0.2">
      <c r="A192" t="s">
        <v>46</v>
      </c>
      <c r="E192" s="23" t="s">
        <v>1611</v>
      </c>
    </row>
    <row r="193" spans="1:16" x14ac:dyDescent="0.2">
      <c r="A193" s="12" t="s">
        <v>37</v>
      </c>
      <c r="B193" s="17" t="s">
        <v>432</v>
      </c>
      <c r="C193" s="17" t="s">
        <v>1616</v>
      </c>
      <c r="D193" s="12" t="s">
        <v>45</v>
      </c>
      <c r="E193" s="18" t="s">
        <v>1617</v>
      </c>
      <c r="F193" s="19" t="s">
        <v>180</v>
      </c>
      <c r="G193" s="20">
        <v>3.4430000000000001</v>
      </c>
      <c r="H193" s="21">
        <v>0</v>
      </c>
      <c r="I193" s="21">
        <f>ROUND(ROUND(H193,2)*ROUND(G193,3),2)</f>
        <v>0</v>
      </c>
      <c r="O193">
        <f>(I193*21)/100</f>
        <v>0</v>
      </c>
      <c r="P193" t="s">
        <v>17</v>
      </c>
    </row>
    <row r="194" spans="1:16" ht="25.5" x14ac:dyDescent="0.2">
      <c r="A194" s="22" t="s">
        <v>42</v>
      </c>
      <c r="E194" s="23" t="s">
        <v>1618</v>
      </c>
    </row>
    <row r="195" spans="1:16" ht="38.25" x14ac:dyDescent="0.2">
      <c r="A195" s="24" t="s">
        <v>44</v>
      </c>
      <c r="E195" s="25" t="s">
        <v>1619</v>
      </c>
    </row>
    <row r="196" spans="1:16" ht="229.5" x14ac:dyDescent="0.2">
      <c r="A196" t="s">
        <v>46</v>
      </c>
      <c r="E196" s="23" t="s">
        <v>1620</v>
      </c>
    </row>
    <row r="197" spans="1:16" x14ac:dyDescent="0.2">
      <c r="A197" s="12" t="s">
        <v>37</v>
      </c>
      <c r="B197" s="17" t="s">
        <v>439</v>
      </c>
      <c r="C197" s="17" t="s">
        <v>703</v>
      </c>
      <c r="D197" s="12" t="s">
        <v>45</v>
      </c>
      <c r="E197" s="18" t="s">
        <v>704</v>
      </c>
      <c r="F197" s="19" t="s">
        <v>180</v>
      </c>
      <c r="G197" s="20">
        <v>39.332999999999998</v>
      </c>
      <c r="H197" s="21">
        <v>0</v>
      </c>
      <c r="I197" s="21">
        <f>ROUND(ROUND(H197,2)*ROUND(G197,3),2)</f>
        <v>0</v>
      </c>
      <c r="O197">
        <f>(I197*21)/100</f>
        <v>0</v>
      </c>
      <c r="P197" t="s">
        <v>17</v>
      </c>
    </row>
    <row r="198" spans="1:16" ht="25.5" x14ac:dyDescent="0.2">
      <c r="A198" s="22" t="s">
        <v>42</v>
      </c>
      <c r="E198" s="23" t="s">
        <v>1621</v>
      </c>
    </row>
    <row r="199" spans="1:16" ht="89.25" x14ac:dyDescent="0.2">
      <c r="A199" s="24" t="s">
        <v>44</v>
      </c>
      <c r="E199" s="25" t="s">
        <v>1622</v>
      </c>
    </row>
    <row r="200" spans="1:16" ht="369.75" x14ac:dyDescent="0.2">
      <c r="A200" t="s">
        <v>46</v>
      </c>
      <c r="E200" s="23" t="s">
        <v>410</v>
      </c>
    </row>
    <row r="201" spans="1:16" x14ac:dyDescent="0.2">
      <c r="A201" s="12" t="s">
        <v>37</v>
      </c>
      <c r="B201" s="17" t="s">
        <v>445</v>
      </c>
      <c r="C201" s="17" t="s">
        <v>1623</v>
      </c>
      <c r="D201" s="12" t="s">
        <v>1473</v>
      </c>
      <c r="E201" s="18" t="s">
        <v>1624</v>
      </c>
      <c r="F201" s="19" t="s">
        <v>180</v>
      </c>
      <c r="G201" s="20">
        <v>125.532</v>
      </c>
      <c r="H201" s="21">
        <v>0</v>
      </c>
      <c r="I201" s="21">
        <f>ROUND(ROUND(H201,2)*ROUND(G201,3),2)</f>
        <v>0</v>
      </c>
      <c r="O201">
        <f>(I201*21)/100</f>
        <v>0</v>
      </c>
      <c r="P201" t="s">
        <v>17</v>
      </c>
    </row>
    <row r="202" spans="1:16" ht="38.25" x14ac:dyDescent="0.2">
      <c r="A202" s="22" t="s">
        <v>42</v>
      </c>
      <c r="E202" s="23" t="s">
        <v>1625</v>
      </c>
    </row>
    <row r="203" spans="1:16" ht="127.5" x14ac:dyDescent="0.2">
      <c r="A203" s="24" t="s">
        <v>44</v>
      </c>
      <c r="E203" s="25" t="s">
        <v>1626</v>
      </c>
    </row>
    <row r="204" spans="1:16" ht="369.75" x14ac:dyDescent="0.2">
      <c r="A204" t="s">
        <v>46</v>
      </c>
      <c r="E204" s="23" t="s">
        <v>410</v>
      </c>
    </row>
    <row r="205" spans="1:16" x14ac:dyDescent="0.2">
      <c r="A205" s="12" t="s">
        <v>37</v>
      </c>
      <c r="B205" s="17" t="s">
        <v>450</v>
      </c>
      <c r="C205" s="17" t="s">
        <v>1623</v>
      </c>
      <c r="D205" s="12" t="s">
        <v>1476</v>
      </c>
      <c r="E205" s="18" t="s">
        <v>1624</v>
      </c>
      <c r="F205" s="19" t="s">
        <v>180</v>
      </c>
      <c r="G205" s="20">
        <v>7.2</v>
      </c>
      <c r="H205" s="21">
        <v>0</v>
      </c>
      <c r="I205" s="21">
        <f>ROUND(ROUND(H205,2)*ROUND(G205,3),2)</f>
        <v>0</v>
      </c>
      <c r="O205">
        <f>(I205*21)/100</f>
        <v>0</v>
      </c>
      <c r="P205" t="s">
        <v>17</v>
      </c>
    </row>
    <row r="206" spans="1:16" ht="38.25" x14ac:dyDescent="0.2">
      <c r="A206" s="22" t="s">
        <v>42</v>
      </c>
      <c r="E206" s="23" t="s">
        <v>1627</v>
      </c>
    </row>
    <row r="207" spans="1:16" ht="63.75" x14ac:dyDescent="0.2">
      <c r="A207" s="24" t="s">
        <v>44</v>
      </c>
      <c r="E207" s="25" t="s">
        <v>1628</v>
      </c>
    </row>
    <row r="208" spans="1:16" ht="369.75" x14ac:dyDescent="0.2">
      <c r="A208" t="s">
        <v>46</v>
      </c>
      <c r="E208" s="23" t="s">
        <v>410</v>
      </c>
    </row>
    <row r="209" spans="1:16" x14ac:dyDescent="0.2">
      <c r="A209" s="12" t="s">
        <v>37</v>
      </c>
      <c r="B209" s="17" t="s">
        <v>455</v>
      </c>
      <c r="C209" s="17" t="s">
        <v>1629</v>
      </c>
      <c r="D209" s="12" t="s">
        <v>45</v>
      </c>
      <c r="E209" s="18" t="s">
        <v>1630</v>
      </c>
      <c r="F209" s="19" t="s">
        <v>180</v>
      </c>
      <c r="G209" s="20">
        <v>7.5</v>
      </c>
      <c r="H209" s="21">
        <v>0</v>
      </c>
      <c r="I209" s="21">
        <f>ROUND(ROUND(H209,2)*ROUND(G209,3),2)</f>
        <v>0</v>
      </c>
      <c r="O209">
        <f>(I209*21)/100</f>
        <v>0</v>
      </c>
      <c r="P209" t="s">
        <v>17</v>
      </c>
    </row>
    <row r="210" spans="1:16" ht="25.5" x14ac:dyDescent="0.2">
      <c r="A210" s="22" t="s">
        <v>42</v>
      </c>
      <c r="E210" s="23" t="s">
        <v>1631</v>
      </c>
    </row>
    <row r="211" spans="1:16" ht="38.25" x14ac:dyDescent="0.2">
      <c r="A211" s="24" t="s">
        <v>44</v>
      </c>
      <c r="E211" s="25" t="s">
        <v>1632</v>
      </c>
    </row>
    <row r="212" spans="1:16" ht="369.75" x14ac:dyDescent="0.2">
      <c r="A212" t="s">
        <v>46</v>
      </c>
      <c r="E212" s="23" t="s">
        <v>1633</v>
      </c>
    </row>
    <row r="213" spans="1:16" x14ac:dyDescent="0.2">
      <c r="A213" s="12" t="s">
        <v>37</v>
      </c>
      <c r="B213" s="17" t="s">
        <v>461</v>
      </c>
      <c r="C213" s="17" t="s">
        <v>1634</v>
      </c>
      <c r="D213" s="12" t="s">
        <v>45</v>
      </c>
      <c r="E213" s="18" t="s">
        <v>1635</v>
      </c>
      <c r="F213" s="19" t="s">
        <v>180</v>
      </c>
      <c r="G213" s="20">
        <v>154.1</v>
      </c>
      <c r="H213" s="21">
        <v>0</v>
      </c>
      <c r="I213" s="21">
        <f>ROUND(ROUND(H213,2)*ROUND(G213,3),2)</f>
        <v>0</v>
      </c>
      <c r="O213">
        <f>(I213*21)/100</f>
        <v>0</v>
      </c>
      <c r="P213" t="s">
        <v>17</v>
      </c>
    </row>
    <row r="214" spans="1:16" ht="38.25" x14ac:dyDescent="0.2">
      <c r="A214" s="22" t="s">
        <v>42</v>
      </c>
      <c r="E214" s="23" t="s">
        <v>1636</v>
      </c>
    </row>
    <row r="215" spans="1:16" ht="63.75" x14ac:dyDescent="0.2">
      <c r="A215" s="24" t="s">
        <v>44</v>
      </c>
      <c r="E215" s="25" t="s">
        <v>1637</v>
      </c>
    </row>
    <row r="216" spans="1:16" ht="38.25" x14ac:dyDescent="0.2">
      <c r="A216" t="s">
        <v>46</v>
      </c>
      <c r="E216" s="23" t="s">
        <v>357</v>
      </c>
    </row>
    <row r="217" spans="1:16" x14ac:dyDescent="0.2">
      <c r="A217" s="12" t="s">
        <v>37</v>
      </c>
      <c r="B217" s="17" t="s">
        <v>466</v>
      </c>
      <c r="C217" s="17" t="s">
        <v>1638</v>
      </c>
      <c r="D217" s="12" t="s">
        <v>45</v>
      </c>
      <c r="E217" s="18" t="s">
        <v>1639</v>
      </c>
      <c r="F217" s="19" t="s">
        <v>180</v>
      </c>
      <c r="G217" s="20">
        <v>36.72</v>
      </c>
      <c r="H217" s="21">
        <v>0</v>
      </c>
      <c r="I217" s="21">
        <f>ROUND(ROUND(H217,2)*ROUND(G217,3),2)</f>
        <v>0</v>
      </c>
      <c r="O217">
        <f>(I217*21)/100</f>
        <v>0</v>
      </c>
      <c r="P217" t="s">
        <v>17</v>
      </c>
    </row>
    <row r="218" spans="1:16" ht="25.5" x14ac:dyDescent="0.2">
      <c r="A218" s="22" t="s">
        <v>42</v>
      </c>
      <c r="E218" s="23" t="s">
        <v>1640</v>
      </c>
    </row>
    <row r="219" spans="1:16" ht="38.25" x14ac:dyDescent="0.2">
      <c r="A219" s="24" t="s">
        <v>44</v>
      </c>
      <c r="E219" s="25" t="s">
        <v>1641</v>
      </c>
    </row>
    <row r="220" spans="1:16" ht="293.25" x14ac:dyDescent="0.2">
      <c r="A220" t="s">
        <v>46</v>
      </c>
      <c r="E220" s="23" t="s">
        <v>1642</v>
      </c>
    </row>
    <row r="221" spans="1:16" x14ac:dyDescent="0.2">
      <c r="A221" s="12" t="s">
        <v>37</v>
      </c>
      <c r="B221" s="17" t="s">
        <v>471</v>
      </c>
      <c r="C221" s="17" t="s">
        <v>422</v>
      </c>
      <c r="D221" s="12" t="s">
        <v>45</v>
      </c>
      <c r="E221" s="18" t="s">
        <v>423</v>
      </c>
      <c r="F221" s="19" t="s">
        <v>180</v>
      </c>
      <c r="G221" s="20">
        <v>629</v>
      </c>
      <c r="H221" s="21">
        <v>0</v>
      </c>
      <c r="I221" s="21">
        <f>ROUND(ROUND(H221,2)*ROUND(G221,3),2)</f>
        <v>0</v>
      </c>
      <c r="O221">
        <f>(I221*21)/100</f>
        <v>0</v>
      </c>
      <c r="P221" t="s">
        <v>17</v>
      </c>
    </row>
    <row r="222" spans="1:16" ht="25.5" x14ac:dyDescent="0.2">
      <c r="A222" s="22" t="s">
        <v>42</v>
      </c>
      <c r="E222" s="23" t="s">
        <v>1643</v>
      </c>
    </row>
    <row r="223" spans="1:16" ht="38.25" x14ac:dyDescent="0.2">
      <c r="A223" s="24" t="s">
        <v>44</v>
      </c>
      <c r="E223" s="25" t="s">
        <v>1644</v>
      </c>
    </row>
    <row r="224" spans="1:16" ht="51" x14ac:dyDescent="0.2">
      <c r="A224" t="s">
        <v>46</v>
      </c>
      <c r="E224" s="23" t="s">
        <v>426</v>
      </c>
    </row>
    <row r="225" spans="1:18" x14ac:dyDescent="0.2">
      <c r="A225" s="12" t="s">
        <v>37</v>
      </c>
      <c r="B225" s="17" t="s">
        <v>476</v>
      </c>
      <c r="C225" s="17" t="s">
        <v>1645</v>
      </c>
      <c r="D225" s="12" t="s">
        <v>45</v>
      </c>
      <c r="E225" s="18" t="s">
        <v>1646</v>
      </c>
      <c r="F225" s="19" t="s">
        <v>180</v>
      </c>
      <c r="G225" s="20">
        <v>250.56</v>
      </c>
      <c r="H225" s="21">
        <v>0</v>
      </c>
      <c r="I225" s="21">
        <f>ROUND(ROUND(H225,2)*ROUND(G225,3),2)</f>
        <v>0</v>
      </c>
      <c r="O225">
        <f>(I225*21)/100</f>
        <v>0</v>
      </c>
      <c r="P225" t="s">
        <v>17</v>
      </c>
    </row>
    <row r="226" spans="1:18" ht="25.5" x14ac:dyDescent="0.2">
      <c r="A226" s="22" t="s">
        <v>42</v>
      </c>
      <c r="E226" s="23" t="s">
        <v>1647</v>
      </c>
    </row>
    <row r="227" spans="1:18" ht="63.75" x14ac:dyDescent="0.2">
      <c r="A227" s="24" t="s">
        <v>44</v>
      </c>
      <c r="E227" s="25" t="s">
        <v>1648</v>
      </c>
    </row>
    <row r="228" spans="1:18" ht="51" x14ac:dyDescent="0.2">
      <c r="A228" t="s">
        <v>46</v>
      </c>
      <c r="E228" s="23" t="s">
        <v>1649</v>
      </c>
    </row>
    <row r="229" spans="1:18" x14ac:dyDescent="0.2">
      <c r="A229" s="12" t="s">
        <v>37</v>
      </c>
      <c r="B229" s="17" t="s">
        <v>482</v>
      </c>
      <c r="C229" s="17" t="s">
        <v>428</v>
      </c>
      <c r="D229" s="12" t="s">
        <v>45</v>
      </c>
      <c r="E229" s="18" t="s">
        <v>429</v>
      </c>
      <c r="F229" s="19" t="s">
        <v>180</v>
      </c>
      <c r="G229" s="20">
        <v>159.56200000000001</v>
      </c>
      <c r="H229" s="21">
        <v>0</v>
      </c>
      <c r="I229" s="21">
        <f>ROUND(ROUND(H229,2)*ROUND(G229,3),2)</f>
        <v>0</v>
      </c>
      <c r="O229">
        <f>(I229*21)/100</f>
        <v>0</v>
      </c>
      <c r="P229" t="s">
        <v>17</v>
      </c>
    </row>
    <row r="230" spans="1:18" ht="38.25" x14ac:dyDescent="0.2">
      <c r="A230" s="22" t="s">
        <v>42</v>
      </c>
      <c r="E230" s="23" t="s">
        <v>1650</v>
      </c>
    </row>
    <row r="231" spans="1:18" ht="153" x14ac:dyDescent="0.2">
      <c r="A231" s="24" t="s">
        <v>44</v>
      </c>
      <c r="E231" s="25" t="s">
        <v>1651</v>
      </c>
    </row>
    <row r="232" spans="1:18" ht="102" x14ac:dyDescent="0.2">
      <c r="A232" t="s">
        <v>46</v>
      </c>
      <c r="E232" s="23" t="s">
        <v>431</v>
      </c>
    </row>
    <row r="233" spans="1:18" ht="12.75" customHeight="1" x14ac:dyDescent="0.2">
      <c r="A233" s="2" t="s">
        <v>35</v>
      </c>
      <c r="B233" s="2"/>
      <c r="C233" s="27" t="s">
        <v>27</v>
      </c>
      <c r="D233" s="2"/>
      <c r="E233" s="15" t="s">
        <v>438</v>
      </c>
      <c r="F233" s="2"/>
      <c r="G233" s="2"/>
      <c r="H233" s="2"/>
      <c r="I233" s="28">
        <f>0+Q233</f>
        <v>0</v>
      </c>
      <c r="O233">
        <f>0+R233</f>
        <v>0</v>
      </c>
      <c r="Q233">
        <f>0+I234+I238+I242+I246+I250+I254+I258</f>
        <v>0</v>
      </c>
      <c r="R233">
        <f>0+O234+O238+O242+O246+O250+O254+O258</f>
        <v>0</v>
      </c>
    </row>
    <row r="234" spans="1:18" x14ac:dyDescent="0.2">
      <c r="A234" s="12" t="s">
        <v>37</v>
      </c>
      <c r="B234" s="17" t="s">
        <v>487</v>
      </c>
      <c r="C234" s="17" t="s">
        <v>467</v>
      </c>
      <c r="D234" s="12" t="s">
        <v>1473</v>
      </c>
      <c r="E234" s="18" t="s">
        <v>468</v>
      </c>
      <c r="F234" s="19" t="s">
        <v>166</v>
      </c>
      <c r="G234" s="20">
        <v>968.3</v>
      </c>
      <c r="H234" s="21">
        <v>0</v>
      </c>
      <c r="I234" s="21">
        <f>ROUND(ROUND(H234,2)*ROUND(G234,3),2)</f>
        <v>0</v>
      </c>
      <c r="O234">
        <f>(I234*21)/100</f>
        <v>0</v>
      </c>
      <c r="P234" t="s">
        <v>17</v>
      </c>
    </row>
    <row r="235" spans="1:18" ht="25.5" x14ac:dyDescent="0.2">
      <c r="A235" s="22" t="s">
        <v>42</v>
      </c>
      <c r="E235" s="23" t="s">
        <v>1652</v>
      </c>
    </row>
    <row r="236" spans="1:18" x14ac:dyDescent="0.2">
      <c r="A236" s="24" t="s">
        <v>44</v>
      </c>
      <c r="E236" s="25" t="s">
        <v>1653</v>
      </c>
    </row>
    <row r="237" spans="1:18" ht="51" x14ac:dyDescent="0.2">
      <c r="A237" t="s">
        <v>46</v>
      </c>
      <c r="E237" s="23" t="s">
        <v>465</v>
      </c>
    </row>
    <row r="238" spans="1:18" x14ac:dyDescent="0.2">
      <c r="A238" s="12" t="s">
        <v>37</v>
      </c>
      <c r="B238" s="17" t="s">
        <v>492</v>
      </c>
      <c r="C238" s="17" t="s">
        <v>467</v>
      </c>
      <c r="D238" s="12" t="s">
        <v>1476</v>
      </c>
      <c r="E238" s="18" t="s">
        <v>468</v>
      </c>
      <c r="F238" s="19" t="s">
        <v>166</v>
      </c>
      <c r="G238" s="20">
        <v>968.3</v>
      </c>
      <c r="H238" s="21">
        <v>0</v>
      </c>
      <c r="I238" s="21">
        <f>ROUND(ROUND(H238,2)*ROUND(G238,3),2)</f>
        <v>0</v>
      </c>
      <c r="O238">
        <f>(I238*21)/100</f>
        <v>0</v>
      </c>
      <c r="P238" t="s">
        <v>17</v>
      </c>
    </row>
    <row r="239" spans="1:18" ht="25.5" x14ac:dyDescent="0.2">
      <c r="A239" s="22" t="s">
        <v>42</v>
      </c>
      <c r="E239" s="23" t="s">
        <v>1654</v>
      </c>
    </row>
    <row r="240" spans="1:18" x14ac:dyDescent="0.2">
      <c r="A240" s="24" t="s">
        <v>44</v>
      </c>
      <c r="E240" s="25" t="s">
        <v>1655</v>
      </c>
    </row>
    <row r="241" spans="1:16" ht="51" x14ac:dyDescent="0.2">
      <c r="A241" t="s">
        <v>46</v>
      </c>
      <c r="E241" s="23" t="s">
        <v>465</v>
      </c>
    </row>
    <row r="242" spans="1:16" x14ac:dyDescent="0.2">
      <c r="A242" s="12" t="s">
        <v>37</v>
      </c>
      <c r="B242" s="17" t="s">
        <v>498</v>
      </c>
      <c r="C242" s="17" t="s">
        <v>1656</v>
      </c>
      <c r="D242" s="12" t="s">
        <v>45</v>
      </c>
      <c r="E242" s="18" t="s">
        <v>1657</v>
      </c>
      <c r="F242" s="19" t="s">
        <v>166</v>
      </c>
      <c r="G242" s="20">
        <v>968.3</v>
      </c>
      <c r="H242" s="21">
        <v>0</v>
      </c>
      <c r="I242" s="21">
        <f>ROUND(ROUND(H242,2)*ROUND(G242,3),2)</f>
        <v>0</v>
      </c>
      <c r="O242">
        <f>(I242*21)/100</f>
        <v>0</v>
      </c>
      <c r="P242" t="s">
        <v>17</v>
      </c>
    </row>
    <row r="243" spans="1:16" x14ac:dyDescent="0.2">
      <c r="A243" s="22" t="s">
        <v>42</v>
      </c>
      <c r="E243" s="23" t="s">
        <v>1658</v>
      </c>
    </row>
    <row r="244" spans="1:16" x14ac:dyDescent="0.2">
      <c r="A244" s="24" t="s">
        <v>44</v>
      </c>
      <c r="E244" s="25" t="s">
        <v>1659</v>
      </c>
    </row>
    <row r="245" spans="1:16" ht="140.25" x14ac:dyDescent="0.2">
      <c r="A245" t="s">
        <v>46</v>
      </c>
      <c r="E245" s="23" t="s">
        <v>481</v>
      </c>
    </row>
    <row r="246" spans="1:16" x14ac:dyDescent="0.2">
      <c r="A246" s="12" t="s">
        <v>37</v>
      </c>
      <c r="B246" s="17" t="s">
        <v>505</v>
      </c>
      <c r="C246" s="17" t="s">
        <v>1660</v>
      </c>
      <c r="D246" s="12" t="s">
        <v>45</v>
      </c>
      <c r="E246" s="18" t="s">
        <v>1661</v>
      </c>
      <c r="F246" s="19" t="s">
        <v>166</v>
      </c>
      <c r="G246" s="20">
        <v>968.3</v>
      </c>
      <c r="H246" s="21">
        <v>0</v>
      </c>
      <c r="I246" s="21">
        <f>ROUND(ROUND(H246,2)*ROUND(G246,3),2)</f>
        <v>0</v>
      </c>
      <c r="O246">
        <f>(I246*21)/100</f>
        <v>0</v>
      </c>
      <c r="P246" t="s">
        <v>17</v>
      </c>
    </row>
    <row r="247" spans="1:16" x14ac:dyDescent="0.2">
      <c r="A247" s="22" t="s">
        <v>42</v>
      </c>
      <c r="E247" s="23" t="s">
        <v>1662</v>
      </c>
    </row>
    <row r="248" spans="1:16" x14ac:dyDescent="0.2">
      <c r="A248" s="24" t="s">
        <v>44</v>
      </c>
      <c r="E248" s="25" t="s">
        <v>1659</v>
      </c>
    </row>
    <row r="249" spans="1:16" ht="140.25" x14ac:dyDescent="0.2">
      <c r="A249" t="s">
        <v>46</v>
      </c>
      <c r="E249" s="23" t="s">
        <v>481</v>
      </c>
    </row>
    <row r="250" spans="1:16" x14ac:dyDescent="0.2">
      <c r="A250" s="12" t="s">
        <v>37</v>
      </c>
      <c r="B250" s="17" t="s">
        <v>510</v>
      </c>
      <c r="C250" s="17" t="s">
        <v>1663</v>
      </c>
      <c r="D250" s="12" t="s">
        <v>45</v>
      </c>
      <c r="E250" s="18" t="s">
        <v>1664</v>
      </c>
      <c r="F250" s="19" t="s">
        <v>166</v>
      </c>
      <c r="G250" s="20">
        <v>991.3</v>
      </c>
      <c r="H250" s="21">
        <v>0</v>
      </c>
      <c r="I250" s="21">
        <f>ROUND(ROUND(H250,2)*ROUND(G250,3),2)</f>
        <v>0</v>
      </c>
      <c r="O250">
        <f>(I250*21)/100</f>
        <v>0</v>
      </c>
      <c r="P250" t="s">
        <v>17</v>
      </c>
    </row>
    <row r="251" spans="1:16" x14ac:dyDescent="0.2">
      <c r="A251" s="22" t="s">
        <v>42</v>
      </c>
      <c r="E251" s="23" t="s">
        <v>1665</v>
      </c>
    </row>
    <row r="252" spans="1:16" ht="38.25" x14ac:dyDescent="0.2">
      <c r="A252" s="24" t="s">
        <v>44</v>
      </c>
      <c r="E252" s="25" t="s">
        <v>1666</v>
      </c>
    </row>
    <row r="253" spans="1:16" ht="140.25" x14ac:dyDescent="0.2">
      <c r="A253" t="s">
        <v>46</v>
      </c>
      <c r="E253" s="23" t="s">
        <v>481</v>
      </c>
    </row>
    <row r="254" spans="1:16" x14ac:dyDescent="0.2">
      <c r="A254" s="12" t="s">
        <v>37</v>
      </c>
      <c r="B254" s="17" t="s">
        <v>514</v>
      </c>
      <c r="C254" s="17" t="s">
        <v>1667</v>
      </c>
      <c r="D254" s="12" t="s">
        <v>45</v>
      </c>
      <c r="E254" s="18" t="s">
        <v>1668</v>
      </c>
      <c r="F254" s="19" t="s">
        <v>166</v>
      </c>
      <c r="G254" s="20">
        <v>991.3</v>
      </c>
      <c r="H254" s="21">
        <v>0</v>
      </c>
      <c r="I254" s="21">
        <f>ROUND(ROUND(H254,2)*ROUND(G254,3),2)</f>
        <v>0</v>
      </c>
      <c r="O254">
        <f>(I254*21)/100</f>
        <v>0</v>
      </c>
      <c r="P254" t="s">
        <v>17</v>
      </c>
    </row>
    <row r="255" spans="1:16" ht="25.5" x14ac:dyDescent="0.2">
      <c r="A255" s="22" t="s">
        <v>42</v>
      </c>
      <c r="E255" s="23" t="s">
        <v>1669</v>
      </c>
    </row>
    <row r="256" spans="1:16" x14ac:dyDescent="0.2">
      <c r="A256" s="24" t="s">
        <v>44</v>
      </c>
      <c r="E256" s="25" t="s">
        <v>1670</v>
      </c>
    </row>
    <row r="257" spans="1:18" ht="25.5" x14ac:dyDescent="0.2">
      <c r="A257" t="s">
        <v>46</v>
      </c>
      <c r="E257" s="23" t="s">
        <v>1671</v>
      </c>
    </row>
    <row r="258" spans="1:18" x14ac:dyDescent="0.2">
      <c r="A258" s="12" t="s">
        <v>37</v>
      </c>
      <c r="B258" s="17" t="s">
        <v>520</v>
      </c>
      <c r="C258" s="17" t="s">
        <v>1672</v>
      </c>
      <c r="D258" s="12" t="s">
        <v>45</v>
      </c>
      <c r="E258" s="18" t="s">
        <v>1673</v>
      </c>
      <c r="F258" s="19" t="s">
        <v>197</v>
      </c>
      <c r="G258" s="20">
        <v>257</v>
      </c>
      <c r="H258" s="21">
        <v>0</v>
      </c>
      <c r="I258" s="21">
        <f>ROUND(ROUND(H258,2)*ROUND(G258,3),2)</f>
        <v>0</v>
      </c>
      <c r="O258">
        <f>(I258*21)/100</f>
        <v>0</v>
      </c>
      <c r="P258" t="s">
        <v>17</v>
      </c>
    </row>
    <row r="259" spans="1:18" ht="25.5" x14ac:dyDescent="0.2">
      <c r="A259" s="22" t="s">
        <v>42</v>
      </c>
      <c r="E259" s="23" t="s">
        <v>1674</v>
      </c>
    </row>
    <row r="260" spans="1:18" ht="63.75" x14ac:dyDescent="0.2">
      <c r="A260" s="24" t="s">
        <v>44</v>
      </c>
      <c r="E260" s="25" t="s">
        <v>1675</v>
      </c>
    </row>
    <row r="261" spans="1:18" ht="38.25" x14ac:dyDescent="0.2">
      <c r="A261" t="s">
        <v>46</v>
      </c>
      <c r="E261" s="23" t="s">
        <v>1676</v>
      </c>
    </row>
    <row r="262" spans="1:18" ht="12.75" customHeight="1" x14ac:dyDescent="0.2">
      <c r="A262" s="2" t="s">
        <v>35</v>
      </c>
      <c r="B262" s="2"/>
      <c r="C262" s="27" t="s">
        <v>64</v>
      </c>
      <c r="D262" s="2"/>
      <c r="E262" s="15" t="s">
        <v>497</v>
      </c>
      <c r="F262" s="2"/>
      <c r="G262" s="2"/>
      <c r="H262" s="2"/>
      <c r="I262" s="28">
        <f>0+Q262</f>
        <v>0</v>
      </c>
      <c r="O262">
        <f>0+R262</f>
        <v>0</v>
      </c>
      <c r="Q262">
        <f>0+I263+I267+I271+I275+I279+I283+I287+I291</f>
        <v>0</v>
      </c>
      <c r="R262">
        <f>0+O263+O267+O271+O275+O279+O283+O287+O291</f>
        <v>0</v>
      </c>
    </row>
    <row r="263" spans="1:18" ht="25.5" x14ac:dyDescent="0.2">
      <c r="A263" s="12" t="s">
        <v>37</v>
      </c>
      <c r="B263" s="17" t="s">
        <v>526</v>
      </c>
      <c r="C263" s="17" t="s">
        <v>1677</v>
      </c>
      <c r="D263" s="12" t="s">
        <v>45</v>
      </c>
      <c r="E263" s="18" t="s">
        <v>1678</v>
      </c>
      <c r="F263" s="19" t="s">
        <v>166</v>
      </c>
      <c r="G263" s="20">
        <v>144.03100000000001</v>
      </c>
      <c r="H263" s="21">
        <v>0</v>
      </c>
      <c r="I263" s="21">
        <f>ROUND(ROUND(H263,2)*ROUND(G263,3),2)</f>
        <v>0</v>
      </c>
      <c r="O263">
        <f>(I263*21)/100</f>
        <v>0</v>
      </c>
      <c r="P263" t="s">
        <v>17</v>
      </c>
    </row>
    <row r="264" spans="1:18" ht="38.25" x14ac:dyDescent="0.2">
      <c r="A264" s="22" t="s">
        <v>42</v>
      </c>
      <c r="E264" s="23" t="s">
        <v>1679</v>
      </c>
    </row>
    <row r="265" spans="1:18" ht="140.25" x14ac:dyDescent="0.2">
      <c r="A265" s="24" t="s">
        <v>44</v>
      </c>
      <c r="E265" s="25" t="s">
        <v>1680</v>
      </c>
    </row>
    <row r="266" spans="1:18" ht="191.25" x14ac:dyDescent="0.2">
      <c r="A266" t="s">
        <v>46</v>
      </c>
      <c r="E266" s="23" t="s">
        <v>1681</v>
      </c>
    </row>
    <row r="267" spans="1:18" ht="25.5" x14ac:dyDescent="0.2">
      <c r="A267" s="12" t="s">
        <v>37</v>
      </c>
      <c r="B267" s="17" t="s">
        <v>531</v>
      </c>
      <c r="C267" s="17" t="s">
        <v>1682</v>
      </c>
      <c r="D267" s="12" t="s">
        <v>45</v>
      </c>
      <c r="E267" s="18" t="s">
        <v>1683</v>
      </c>
      <c r="F267" s="19" t="s">
        <v>166</v>
      </c>
      <c r="G267" s="20">
        <v>1052.5</v>
      </c>
      <c r="H267" s="21">
        <v>0</v>
      </c>
      <c r="I267" s="21">
        <f>ROUND(ROUND(H267,2)*ROUND(G267,3),2)</f>
        <v>0</v>
      </c>
      <c r="O267">
        <f>(I267*21)/100</f>
        <v>0</v>
      </c>
      <c r="P267" t="s">
        <v>17</v>
      </c>
    </row>
    <row r="268" spans="1:18" ht="25.5" x14ac:dyDescent="0.2">
      <c r="A268" s="22" t="s">
        <v>42</v>
      </c>
      <c r="E268" s="23" t="s">
        <v>1684</v>
      </c>
    </row>
    <row r="269" spans="1:18" x14ac:dyDescent="0.2">
      <c r="A269" s="24" t="s">
        <v>44</v>
      </c>
      <c r="E269" s="25" t="s">
        <v>1685</v>
      </c>
    </row>
    <row r="270" spans="1:18" ht="216.75" x14ac:dyDescent="0.2">
      <c r="A270" t="s">
        <v>46</v>
      </c>
      <c r="E270" s="23" t="s">
        <v>1686</v>
      </c>
    </row>
    <row r="271" spans="1:18" x14ac:dyDescent="0.2">
      <c r="A271" s="12" t="s">
        <v>37</v>
      </c>
      <c r="B271" s="17" t="s">
        <v>536</v>
      </c>
      <c r="C271" s="17" t="s">
        <v>1687</v>
      </c>
      <c r="D271" s="12" t="s">
        <v>45</v>
      </c>
      <c r="E271" s="18" t="s">
        <v>1688</v>
      </c>
      <c r="F271" s="19" t="s">
        <v>166</v>
      </c>
      <c r="G271" s="20">
        <v>114.69</v>
      </c>
      <c r="H271" s="21">
        <v>0</v>
      </c>
      <c r="I271" s="21">
        <f>ROUND(ROUND(H271,2)*ROUND(G271,3),2)</f>
        <v>0</v>
      </c>
      <c r="O271">
        <f>(I271*21)/100</f>
        <v>0</v>
      </c>
      <c r="P271" t="s">
        <v>17</v>
      </c>
    </row>
    <row r="272" spans="1:18" ht="38.25" x14ac:dyDescent="0.2">
      <c r="A272" s="22" t="s">
        <v>42</v>
      </c>
      <c r="E272" s="23" t="s">
        <v>1689</v>
      </c>
    </row>
    <row r="273" spans="1:16" ht="89.25" x14ac:dyDescent="0.2">
      <c r="A273" s="24" t="s">
        <v>44</v>
      </c>
      <c r="E273" s="25" t="s">
        <v>1690</v>
      </c>
    </row>
    <row r="274" spans="1:16" ht="38.25" x14ac:dyDescent="0.2">
      <c r="A274" t="s">
        <v>46</v>
      </c>
      <c r="E274" s="23" t="s">
        <v>1691</v>
      </c>
    </row>
    <row r="275" spans="1:16" x14ac:dyDescent="0.2">
      <c r="A275" s="12" t="s">
        <v>37</v>
      </c>
      <c r="B275" s="17" t="s">
        <v>541</v>
      </c>
      <c r="C275" s="17" t="s">
        <v>1692</v>
      </c>
      <c r="D275" s="12" t="s">
        <v>45</v>
      </c>
      <c r="E275" s="18" t="s">
        <v>1693</v>
      </c>
      <c r="F275" s="19" t="s">
        <v>166</v>
      </c>
      <c r="G275" s="20">
        <v>717.21600000000001</v>
      </c>
      <c r="H275" s="21">
        <v>0</v>
      </c>
      <c r="I275" s="21">
        <f>ROUND(ROUND(H275,2)*ROUND(G275,3),2)</f>
        <v>0</v>
      </c>
      <c r="O275">
        <f>(I275*21)/100</f>
        <v>0</v>
      </c>
      <c r="P275" t="s">
        <v>17</v>
      </c>
    </row>
    <row r="276" spans="1:16" ht="38.25" x14ac:dyDescent="0.2">
      <c r="A276" s="22" t="s">
        <v>42</v>
      </c>
      <c r="E276" s="23" t="s">
        <v>1694</v>
      </c>
    </row>
    <row r="277" spans="1:16" ht="409.5" x14ac:dyDescent="0.2">
      <c r="A277" s="24" t="s">
        <v>44</v>
      </c>
      <c r="E277" s="25" t="s">
        <v>1695</v>
      </c>
    </row>
    <row r="278" spans="1:16" ht="38.25" x14ac:dyDescent="0.2">
      <c r="A278" t="s">
        <v>46</v>
      </c>
      <c r="E278" s="23" t="s">
        <v>1691</v>
      </c>
    </row>
    <row r="279" spans="1:16" x14ac:dyDescent="0.2">
      <c r="A279" s="12" t="s">
        <v>37</v>
      </c>
      <c r="B279" s="17" t="s">
        <v>546</v>
      </c>
      <c r="C279" s="17" t="s">
        <v>1696</v>
      </c>
      <c r="D279" s="12" t="s">
        <v>45</v>
      </c>
      <c r="E279" s="18" t="s">
        <v>1697</v>
      </c>
      <c r="F279" s="19" t="s">
        <v>166</v>
      </c>
      <c r="G279" s="20">
        <v>313.30799999999999</v>
      </c>
      <c r="H279" s="21">
        <v>0</v>
      </c>
      <c r="I279" s="21">
        <f>ROUND(ROUND(H279,2)*ROUND(G279,3),2)</f>
        <v>0</v>
      </c>
      <c r="O279">
        <f>(I279*21)/100</f>
        <v>0</v>
      </c>
      <c r="P279" t="s">
        <v>17</v>
      </c>
    </row>
    <row r="280" spans="1:16" ht="25.5" x14ac:dyDescent="0.2">
      <c r="A280" s="22" t="s">
        <v>42</v>
      </c>
      <c r="E280" s="23" t="s">
        <v>1698</v>
      </c>
    </row>
    <row r="281" spans="1:16" ht="38.25" x14ac:dyDescent="0.2">
      <c r="A281" s="24" t="s">
        <v>44</v>
      </c>
      <c r="E281" s="25" t="s">
        <v>1699</v>
      </c>
    </row>
    <row r="282" spans="1:16" ht="51" x14ac:dyDescent="0.2">
      <c r="A282" t="s">
        <v>46</v>
      </c>
      <c r="E282" s="23" t="s">
        <v>503</v>
      </c>
    </row>
    <row r="283" spans="1:16" x14ac:dyDescent="0.2">
      <c r="A283" s="12" t="s">
        <v>37</v>
      </c>
      <c r="B283" s="17" t="s">
        <v>551</v>
      </c>
      <c r="C283" s="17" t="s">
        <v>1700</v>
      </c>
      <c r="D283" s="12" t="s">
        <v>1473</v>
      </c>
      <c r="E283" s="18" t="s">
        <v>1701</v>
      </c>
      <c r="F283" s="19" t="s">
        <v>166</v>
      </c>
      <c r="G283" s="20">
        <v>109.187</v>
      </c>
      <c r="H283" s="21">
        <v>0</v>
      </c>
      <c r="I283" s="21">
        <f>ROUND(ROUND(H283,2)*ROUND(G283,3),2)</f>
        <v>0</v>
      </c>
      <c r="O283">
        <f>(I283*21)/100</f>
        <v>0</v>
      </c>
      <c r="P283" t="s">
        <v>17</v>
      </c>
    </row>
    <row r="284" spans="1:16" ht="25.5" x14ac:dyDescent="0.2">
      <c r="A284" s="22" t="s">
        <v>42</v>
      </c>
      <c r="E284" s="23" t="s">
        <v>1702</v>
      </c>
    </row>
    <row r="285" spans="1:16" ht="63.75" x14ac:dyDescent="0.2">
      <c r="A285" s="24" t="s">
        <v>44</v>
      </c>
      <c r="E285" s="25" t="s">
        <v>1703</v>
      </c>
    </row>
    <row r="286" spans="1:16" ht="51" x14ac:dyDescent="0.2">
      <c r="A286" t="s">
        <v>46</v>
      </c>
      <c r="E286" s="23" t="s">
        <v>503</v>
      </c>
    </row>
    <row r="287" spans="1:16" x14ac:dyDescent="0.2">
      <c r="A287" s="12" t="s">
        <v>37</v>
      </c>
      <c r="B287" s="17" t="s">
        <v>556</v>
      </c>
      <c r="C287" s="17" t="s">
        <v>1700</v>
      </c>
      <c r="D287" s="12" t="s">
        <v>1476</v>
      </c>
      <c r="E287" s="18" t="s">
        <v>1701</v>
      </c>
      <c r="F287" s="19" t="s">
        <v>166</v>
      </c>
      <c r="G287" s="20">
        <v>50.146999999999998</v>
      </c>
      <c r="H287" s="21">
        <v>0</v>
      </c>
      <c r="I287" s="21">
        <f>ROUND(ROUND(H287,2)*ROUND(G287,3),2)</f>
        <v>0</v>
      </c>
      <c r="O287">
        <f>(I287*21)/100</f>
        <v>0</v>
      </c>
      <c r="P287" t="s">
        <v>17</v>
      </c>
    </row>
    <row r="288" spans="1:16" ht="25.5" x14ac:dyDescent="0.2">
      <c r="A288" s="22" t="s">
        <v>42</v>
      </c>
      <c r="E288" s="23" t="s">
        <v>1704</v>
      </c>
    </row>
    <row r="289" spans="1:18" ht="38.25" x14ac:dyDescent="0.2">
      <c r="A289" s="24" t="s">
        <v>44</v>
      </c>
      <c r="E289" s="25" t="s">
        <v>1705</v>
      </c>
    </row>
    <row r="290" spans="1:18" ht="51" x14ac:dyDescent="0.2">
      <c r="A290" t="s">
        <v>46</v>
      </c>
      <c r="E290" s="23" t="s">
        <v>503</v>
      </c>
    </row>
    <row r="291" spans="1:18" x14ac:dyDescent="0.2">
      <c r="A291" s="12" t="s">
        <v>37</v>
      </c>
      <c r="B291" s="17" t="s">
        <v>562</v>
      </c>
      <c r="C291" s="17" t="s">
        <v>499</v>
      </c>
      <c r="D291" s="12" t="s">
        <v>45</v>
      </c>
      <c r="E291" s="18" t="s">
        <v>500</v>
      </c>
      <c r="F291" s="19" t="s">
        <v>166</v>
      </c>
      <c r="G291" s="20">
        <v>53.185000000000002</v>
      </c>
      <c r="H291" s="21">
        <v>0</v>
      </c>
      <c r="I291" s="21">
        <f>ROUND(ROUND(H291,2)*ROUND(G291,3),2)</f>
        <v>0</v>
      </c>
      <c r="O291">
        <f>(I291*21)/100</f>
        <v>0</v>
      </c>
      <c r="P291" t="s">
        <v>17</v>
      </c>
    </row>
    <row r="292" spans="1:18" ht="25.5" x14ac:dyDescent="0.2">
      <c r="A292" s="22" t="s">
        <v>42</v>
      </c>
      <c r="E292" s="23" t="s">
        <v>1706</v>
      </c>
    </row>
    <row r="293" spans="1:18" ht="38.25" x14ac:dyDescent="0.2">
      <c r="A293" s="24" t="s">
        <v>44</v>
      </c>
      <c r="E293" s="25" t="s">
        <v>1707</v>
      </c>
    </row>
    <row r="294" spans="1:18" ht="51" x14ac:dyDescent="0.2">
      <c r="A294" t="s">
        <v>46</v>
      </c>
      <c r="E294" s="23" t="s">
        <v>503</v>
      </c>
    </row>
    <row r="295" spans="1:18" ht="12.75" customHeight="1" x14ac:dyDescent="0.2">
      <c r="A295" s="2" t="s">
        <v>35</v>
      </c>
      <c r="B295" s="2"/>
      <c r="C295" s="27" t="s">
        <v>67</v>
      </c>
      <c r="D295" s="2"/>
      <c r="E295" s="15" t="s">
        <v>504</v>
      </c>
      <c r="F295" s="2"/>
      <c r="G295" s="2"/>
      <c r="H295" s="2"/>
      <c r="I295" s="28">
        <f>0+Q295</f>
        <v>0</v>
      </c>
      <c r="O295">
        <f>0+R295</f>
        <v>0</v>
      </c>
      <c r="Q295">
        <f>0+I296</f>
        <v>0</v>
      </c>
      <c r="R295">
        <f>0+O296</f>
        <v>0</v>
      </c>
    </row>
    <row r="296" spans="1:18" x14ac:dyDescent="0.2">
      <c r="A296" s="12" t="s">
        <v>37</v>
      </c>
      <c r="B296" s="17" t="s">
        <v>564</v>
      </c>
      <c r="C296" s="17" t="s">
        <v>1708</v>
      </c>
      <c r="D296" s="12" t="s">
        <v>45</v>
      </c>
      <c r="E296" s="18" t="s">
        <v>1709</v>
      </c>
      <c r="F296" s="19" t="s">
        <v>89</v>
      </c>
      <c r="G296" s="20">
        <v>2</v>
      </c>
      <c r="H296" s="21">
        <v>0</v>
      </c>
      <c r="I296" s="21">
        <f>ROUND(ROUND(H296,2)*ROUND(G296,3),2)</f>
        <v>0</v>
      </c>
      <c r="O296">
        <f>(I296*21)/100</f>
        <v>0</v>
      </c>
      <c r="P296" t="s">
        <v>17</v>
      </c>
    </row>
    <row r="297" spans="1:18" x14ac:dyDescent="0.2">
      <c r="A297" s="22" t="s">
        <v>42</v>
      </c>
      <c r="E297" s="23" t="s">
        <v>1710</v>
      </c>
    </row>
    <row r="298" spans="1:18" ht="38.25" x14ac:dyDescent="0.2">
      <c r="A298" s="24" t="s">
        <v>44</v>
      </c>
      <c r="E298" s="25" t="s">
        <v>1711</v>
      </c>
    </row>
    <row r="299" spans="1:18" ht="63.75" x14ac:dyDescent="0.2">
      <c r="A299" t="s">
        <v>46</v>
      </c>
      <c r="E299" s="23" t="s">
        <v>1712</v>
      </c>
    </row>
    <row r="300" spans="1:18" ht="12.75" customHeight="1" x14ac:dyDescent="0.2">
      <c r="A300" s="2" t="s">
        <v>35</v>
      </c>
      <c r="B300" s="2"/>
      <c r="C300" s="27" t="s">
        <v>32</v>
      </c>
      <c r="D300" s="2"/>
      <c r="E300" s="15" t="s">
        <v>177</v>
      </c>
      <c r="F300" s="2"/>
      <c r="G300" s="2"/>
      <c r="H300" s="2"/>
      <c r="I300" s="28">
        <f>0+Q300</f>
        <v>0</v>
      </c>
      <c r="O300">
        <f>0+R300</f>
        <v>0</v>
      </c>
      <c r="Q300">
        <f>0+I301+I305+I309+I313+I317+I321+I325+I329+I333+I337+I341+I345+I349+I353+I357+I361+I365+I369</f>
        <v>0</v>
      </c>
      <c r="R300">
        <f>0+O301+O305+O309+O313+O317+O321+O325+O329+O333+O337+O341+O345+O349+O353+O357+O361+O365+O369</f>
        <v>0</v>
      </c>
    </row>
    <row r="301" spans="1:18" x14ac:dyDescent="0.2">
      <c r="A301" s="12" t="s">
        <v>37</v>
      </c>
      <c r="B301" s="17" t="s">
        <v>569</v>
      </c>
      <c r="C301" s="17" t="s">
        <v>1713</v>
      </c>
      <c r="D301" s="12" t="s">
        <v>45</v>
      </c>
      <c r="E301" s="18" t="s">
        <v>1714</v>
      </c>
      <c r="F301" s="19" t="s">
        <v>197</v>
      </c>
      <c r="G301" s="20">
        <v>196</v>
      </c>
      <c r="H301" s="21">
        <v>0</v>
      </c>
      <c r="I301" s="21">
        <f>ROUND(ROUND(H301,2)*ROUND(G301,3),2)</f>
        <v>0</v>
      </c>
      <c r="O301">
        <f>(I301*21)/100</f>
        <v>0</v>
      </c>
      <c r="P301" t="s">
        <v>17</v>
      </c>
    </row>
    <row r="302" spans="1:18" x14ac:dyDescent="0.2">
      <c r="A302" s="22" t="s">
        <v>42</v>
      </c>
      <c r="E302" s="23" t="s">
        <v>1715</v>
      </c>
    </row>
    <row r="303" spans="1:18" ht="38.25" x14ac:dyDescent="0.2">
      <c r="A303" s="24" t="s">
        <v>44</v>
      </c>
      <c r="E303" s="25" t="s">
        <v>1716</v>
      </c>
    </row>
    <row r="304" spans="1:18" ht="114.75" x14ac:dyDescent="0.2">
      <c r="A304" t="s">
        <v>46</v>
      </c>
      <c r="E304" s="23" t="s">
        <v>1717</v>
      </c>
    </row>
    <row r="305" spans="1:16" ht="25.5" x14ac:dyDescent="0.2">
      <c r="A305" s="12" t="s">
        <v>37</v>
      </c>
      <c r="B305" s="17" t="s">
        <v>572</v>
      </c>
      <c r="C305" s="17" t="s">
        <v>565</v>
      </c>
      <c r="D305" s="12" t="s">
        <v>45</v>
      </c>
      <c r="E305" s="18" t="s">
        <v>566</v>
      </c>
      <c r="F305" s="19" t="s">
        <v>89</v>
      </c>
      <c r="G305" s="20">
        <v>28</v>
      </c>
      <c r="H305" s="21">
        <v>0</v>
      </c>
      <c r="I305" s="21">
        <f>ROUND(ROUND(H305,2)*ROUND(G305,3),2)</f>
        <v>0</v>
      </c>
      <c r="O305">
        <f>(I305*21)/100</f>
        <v>0</v>
      </c>
      <c r="P305" t="s">
        <v>17</v>
      </c>
    </row>
    <row r="306" spans="1:16" ht="25.5" x14ac:dyDescent="0.2">
      <c r="A306" s="22" t="s">
        <v>42</v>
      </c>
      <c r="E306" s="23" t="s">
        <v>1718</v>
      </c>
    </row>
    <row r="307" spans="1:16" ht="38.25" x14ac:dyDescent="0.2">
      <c r="A307" s="24" t="s">
        <v>44</v>
      </c>
      <c r="E307" s="25" t="s">
        <v>1719</v>
      </c>
    </row>
    <row r="308" spans="1:16" ht="51" x14ac:dyDescent="0.2">
      <c r="A308" t="s">
        <v>46</v>
      </c>
      <c r="E308" s="23" t="s">
        <v>561</v>
      </c>
    </row>
    <row r="309" spans="1:16" x14ac:dyDescent="0.2">
      <c r="A309" s="12" t="s">
        <v>37</v>
      </c>
      <c r="B309" s="17" t="s">
        <v>577</v>
      </c>
      <c r="C309" s="17" t="s">
        <v>1720</v>
      </c>
      <c r="D309" s="12" t="s">
        <v>45</v>
      </c>
      <c r="E309" s="18" t="s">
        <v>1721</v>
      </c>
      <c r="F309" s="19" t="s">
        <v>89</v>
      </c>
      <c r="G309" s="20">
        <v>20</v>
      </c>
      <c r="H309" s="21">
        <v>0</v>
      </c>
      <c r="I309" s="21">
        <f>ROUND(ROUND(H309,2)*ROUND(G309,3),2)</f>
        <v>0</v>
      </c>
      <c r="O309">
        <f>(I309*21)/100</f>
        <v>0</v>
      </c>
      <c r="P309" t="s">
        <v>17</v>
      </c>
    </row>
    <row r="310" spans="1:16" ht="25.5" x14ac:dyDescent="0.2">
      <c r="A310" s="22" t="s">
        <v>42</v>
      </c>
      <c r="E310" s="23" t="s">
        <v>1722</v>
      </c>
    </row>
    <row r="311" spans="1:16" ht="38.25" x14ac:dyDescent="0.2">
      <c r="A311" s="24" t="s">
        <v>44</v>
      </c>
      <c r="E311" s="25" t="s">
        <v>1723</v>
      </c>
    </row>
    <row r="312" spans="1:16" ht="38.25" x14ac:dyDescent="0.2">
      <c r="A312" t="s">
        <v>46</v>
      </c>
      <c r="E312" s="23" t="s">
        <v>1724</v>
      </c>
    </row>
    <row r="313" spans="1:16" x14ac:dyDescent="0.2">
      <c r="A313" s="12" t="s">
        <v>37</v>
      </c>
      <c r="B313" s="17" t="s">
        <v>581</v>
      </c>
      <c r="C313" s="17" t="s">
        <v>1725</v>
      </c>
      <c r="D313" s="12" t="s">
        <v>1473</v>
      </c>
      <c r="E313" s="18" t="s">
        <v>1726</v>
      </c>
      <c r="F313" s="19" t="s">
        <v>89</v>
      </c>
      <c r="G313" s="20">
        <v>2</v>
      </c>
      <c r="H313" s="21">
        <v>0</v>
      </c>
      <c r="I313" s="21">
        <f>ROUND(ROUND(H313,2)*ROUND(G313,3),2)</f>
        <v>0</v>
      </c>
      <c r="O313">
        <f>(I313*21)/100</f>
        <v>0</v>
      </c>
      <c r="P313" t="s">
        <v>17</v>
      </c>
    </row>
    <row r="314" spans="1:16" ht="25.5" x14ac:dyDescent="0.2">
      <c r="A314" s="22" t="s">
        <v>42</v>
      </c>
      <c r="E314" s="23" t="s">
        <v>1727</v>
      </c>
    </row>
    <row r="315" spans="1:16" x14ac:dyDescent="0.2">
      <c r="A315" s="24" t="s">
        <v>44</v>
      </c>
      <c r="E315" s="25" t="s">
        <v>1728</v>
      </c>
    </row>
    <row r="316" spans="1:16" ht="25.5" x14ac:dyDescent="0.2">
      <c r="A316" t="s">
        <v>46</v>
      </c>
      <c r="E316" s="23" t="s">
        <v>1729</v>
      </c>
    </row>
    <row r="317" spans="1:16" x14ac:dyDescent="0.2">
      <c r="A317" s="12" t="s">
        <v>37</v>
      </c>
      <c r="B317" s="17" t="s">
        <v>585</v>
      </c>
      <c r="C317" s="17" t="s">
        <v>1725</v>
      </c>
      <c r="D317" s="12" t="s">
        <v>1476</v>
      </c>
      <c r="E317" s="18" t="s">
        <v>1726</v>
      </c>
      <c r="F317" s="19" t="s">
        <v>89</v>
      </c>
      <c r="G317" s="20">
        <v>2</v>
      </c>
      <c r="H317" s="21">
        <v>0</v>
      </c>
      <c r="I317" s="21">
        <f>ROUND(ROUND(H317,2)*ROUND(G317,3),2)</f>
        <v>0</v>
      </c>
      <c r="O317">
        <f>(I317*21)/100</f>
        <v>0</v>
      </c>
      <c r="P317" t="s">
        <v>17</v>
      </c>
    </row>
    <row r="318" spans="1:16" ht="25.5" x14ac:dyDescent="0.2">
      <c r="A318" s="22" t="s">
        <v>42</v>
      </c>
      <c r="E318" s="23" t="s">
        <v>1730</v>
      </c>
    </row>
    <row r="319" spans="1:16" x14ac:dyDescent="0.2">
      <c r="A319" s="24" t="s">
        <v>44</v>
      </c>
      <c r="E319" s="25" t="s">
        <v>1731</v>
      </c>
    </row>
    <row r="320" spans="1:16" ht="25.5" x14ac:dyDescent="0.2">
      <c r="A320" t="s">
        <v>46</v>
      </c>
      <c r="E320" s="23" t="s">
        <v>1729</v>
      </c>
    </row>
    <row r="321" spans="1:16" ht="25.5" x14ac:dyDescent="0.2">
      <c r="A321" s="12" t="s">
        <v>37</v>
      </c>
      <c r="B321" s="17" t="s">
        <v>589</v>
      </c>
      <c r="C321" s="17" t="s">
        <v>594</v>
      </c>
      <c r="D321" s="12" t="s">
        <v>45</v>
      </c>
      <c r="E321" s="18" t="s">
        <v>595</v>
      </c>
      <c r="F321" s="19" t="s">
        <v>166</v>
      </c>
      <c r="G321" s="20">
        <v>47.363</v>
      </c>
      <c r="H321" s="21">
        <v>0</v>
      </c>
      <c r="I321" s="21">
        <f>ROUND(ROUND(H321,2)*ROUND(G321,3),2)</f>
        <v>0</v>
      </c>
      <c r="O321">
        <f>(I321*21)/100</f>
        <v>0</v>
      </c>
      <c r="P321" t="s">
        <v>17</v>
      </c>
    </row>
    <row r="322" spans="1:16" x14ac:dyDescent="0.2">
      <c r="A322" s="22" t="s">
        <v>42</v>
      </c>
      <c r="E322" s="23" t="s">
        <v>1732</v>
      </c>
    </row>
    <row r="323" spans="1:16" ht="51" x14ac:dyDescent="0.2">
      <c r="A323" s="24" t="s">
        <v>44</v>
      </c>
      <c r="E323" s="25" t="s">
        <v>1733</v>
      </c>
    </row>
    <row r="324" spans="1:16" ht="38.25" x14ac:dyDescent="0.2">
      <c r="A324" t="s">
        <v>46</v>
      </c>
      <c r="E324" s="23" t="s">
        <v>598</v>
      </c>
    </row>
    <row r="325" spans="1:16" x14ac:dyDescent="0.2">
      <c r="A325" s="12" t="s">
        <v>37</v>
      </c>
      <c r="B325" s="17" t="s">
        <v>593</v>
      </c>
      <c r="C325" s="17" t="s">
        <v>605</v>
      </c>
      <c r="D325" s="12" t="s">
        <v>45</v>
      </c>
      <c r="E325" s="18" t="s">
        <v>606</v>
      </c>
      <c r="F325" s="19" t="s">
        <v>166</v>
      </c>
      <c r="G325" s="20">
        <v>47.363</v>
      </c>
      <c r="H325" s="21">
        <v>0</v>
      </c>
      <c r="I325" s="21">
        <f>ROUND(ROUND(H325,2)*ROUND(G325,3),2)</f>
        <v>0</v>
      </c>
      <c r="O325">
        <f>(I325*21)/100</f>
        <v>0</v>
      </c>
      <c r="P325" t="s">
        <v>17</v>
      </c>
    </row>
    <row r="326" spans="1:16" ht="25.5" x14ac:dyDescent="0.2">
      <c r="A326" s="22" t="s">
        <v>42</v>
      </c>
      <c r="E326" s="23" t="s">
        <v>1734</v>
      </c>
    </row>
    <row r="327" spans="1:16" x14ac:dyDescent="0.2">
      <c r="A327" s="24" t="s">
        <v>44</v>
      </c>
      <c r="E327" s="25" t="s">
        <v>1735</v>
      </c>
    </row>
    <row r="328" spans="1:16" ht="38.25" x14ac:dyDescent="0.2">
      <c r="A328" t="s">
        <v>46</v>
      </c>
      <c r="E328" s="23" t="s">
        <v>598</v>
      </c>
    </row>
    <row r="329" spans="1:16" x14ac:dyDescent="0.2">
      <c r="A329" s="12" t="s">
        <v>37</v>
      </c>
      <c r="B329" s="17" t="s">
        <v>599</v>
      </c>
      <c r="C329" s="17" t="s">
        <v>1370</v>
      </c>
      <c r="D329" s="12" t="s">
        <v>45</v>
      </c>
      <c r="E329" s="18" t="s">
        <v>1371</v>
      </c>
      <c r="F329" s="19" t="s">
        <v>197</v>
      </c>
      <c r="G329" s="20">
        <v>129.19999999999999</v>
      </c>
      <c r="H329" s="21">
        <v>0</v>
      </c>
      <c r="I329" s="21">
        <f>ROUND(ROUND(H329,2)*ROUND(G329,3),2)</f>
        <v>0</v>
      </c>
      <c r="O329">
        <f>(I329*21)/100</f>
        <v>0</v>
      </c>
      <c r="P329" t="s">
        <v>17</v>
      </c>
    </row>
    <row r="330" spans="1:16" x14ac:dyDescent="0.2">
      <c r="A330" s="22" t="s">
        <v>42</v>
      </c>
      <c r="E330" s="23" t="s">
        <v>1736</v>
      </c>
    </row>
    <row r="331" spans="1:16" ht="127.5" x14ac:dyDescent="0.2">
      <c r="A331" s="24" t="s">
        <v>44</v>
      </c>
      <c r="E331" s="25" t="s">
        <v>1737</v>
      </c>
    </row>
    <row r="332" spans="1:16" ht="51" x14ac:dyDescent="0.2">
      <c r="A332" t="s">
        <v>46</v>
      </c>
      <c r="E332" s="23" t="s">
        <v>630</v>
      </c>
    </row>
    <row r="333" spans="1:16" x14ac:dyDescent="0.2">
      <c r="A333" s="12" t="s">
        <v>37</v>
      </c>
      <c r="B333" s="17" t="s">
        <v>604</v>
      </c>
      <c r="C333" s="17" t="s">
        <v>626</v>
      </c>
      <c r="D333" s="12" t="s">
        <v>45</v>
      </c>
      <c r="E333" s="18" t="s">
        <v>627</v>
      </c>
      <c r="F333" s="19" t="s">
        <v>197</v>
      </c>
      <c r="G333" s="20">
        <v>8</v>
      </c>
      <c r="H333" s="21">
        <v>0</v>
      </c>
      <c r="I333" s="21">
        <f>ROUND(ROUND(H333,2)*ROUND(G333,3),2)</f>
        <v>0</v>
      </c>
      <c r="O333">
        <f>(I333*21)/100</f>
        <v>0</v>
      </c>
      <c r="P333" t="s">
        <v>17</v>
      </c>
    </row>
    <row r="334" spans="1:16" x14ac:dyDescent="0.2">
      <c r="A334" s="22" t="s">
        <v>42</v>
      </c>
      <c r="E334" s="23" t="s">
        <v>1738</v>
      </c>
    </row>
    <row r="335" spans="1:16" ht="63.75" x14ac:dyDescent="0.2">
      <c r="A335" s="24" t="s">
        <v>44</v>
      </c>
      <c r="E335" s="25" t="s">
        <v>1739</v>
      </c>
    </row>
    <row r="336" spans="1:16" ht="51" x14ac:dyDescent="0.2">
      <c r="A336" t="s">
        <v>46</v>
      </c>
      <c r="E336" s="23" t="s">
        <v>630</v>
      </c>
    </row>
    <row r="337" spans="1:16" x14ac:dyDescent="0.2">
      <c r="A337" s="12" t="s">
        <v>37</v>
      </c>
      <c r="B337" s="17" t="s">
        <v>608</v>
      </c>
      <c r="C337" s="17" t="s">
        <v>1740</v>
      </c>
      <c r="D337" s="12" t="s">
        <v>45</v>
      </c>
      <c r="E337" s="18" t="s">
        <v>1741</v>
      </c>
      <c r="F337" s="19" t="s">
        <v>197</v>
      </c>
      <c r="G337" s="20">
        <v>257</v>
      </c>
      <c r="H337" s="21">
        <v>0</v>
      </c>
      <c r="I337" s="21">
        <f>ROUND(ROUND(H337,2)*ROUND(G337,3),2)</f>
        <v>0</v>
      </c>
      <c r="O337">
        <f>(I337*21)/100</f>
        <v>0</v>
      </c>
      <c r="P337" t="s">
        <v>17</v>
      </c>
    </row>
    <row r="338" spans="1:16" x14ac:dyDescent="0.2">
      <c r="A338" s="22" t="s">
        <v>42</v>
      </c>
      <c r="E338" s="23" t="s">
        <v>1742</v>
      </c>
    </row>
    <row r="339" spans="1:16" ht="63.75" x14ac:dyDescent="0.2">
      <c r="A339" s="24" t="s">
        <v>44</v>
      </c>
      <c r="E339" s="25" t="s">
        <v>1675</v>
      </c>
    </row>
    <row r="340" spans="1:16" ht="25.5" x14ac:dyDescent="0.2">
      <c r="A340" t="s">
        <v>46</v>
      </c>
      <c r="E340" s="23" t="s">
        <v>1295</v>
      </c>
    </row>
    <row r="341" spans="1:16" x14ac:dyDescent="0.2">
      <c r="A341" s="12" t="s">
        <v>37</v>
      </c>
      <c r="B341" s="17" t="s">
        <v>613</v>
      </c>
      <c r="C341" s="17" t="s">
        <v>1743</v>
      </c>
      <c r="D341" s="12" t="s">
        <v>45</v>
      </c>
      <c r="E341" s="18" t="s">
        <v>1744</v>
      </c>
      <c r="F341" s="19" t="s">
        <v>197</v>
      </c>
      <c r="G341" s="20">
        <v>16.3</v>
      </c>
      <c r="H341" s="21">
        <v>0</v>
      </c>
      <c r="I341" s="21">
        <f>ROUND(ROUND(H341,2)*ROUND(G341,3),2)</f>
        <v>0</v>
      </c>
      <c r="O341">
        <f>(I341*21)/100</f>
        <v>0</v>
      </c>
      <c r="P341" t="s">
        <v>17</v>
      </c>
    </row>
    <row r="342" spans="1:16" x14ac:dyDescent="0.2">
      <c r="A342" s="22" t="s">
        <v>42</v>
      </c>
      <c r="E342" s="23" t="s">
        <v>1745</v>
      </c>
    </row>
    <row r="343" spans="1:16" x14ac:dyDescent="0.2">
      <c r="A343" s="24" t="s">
        <v>44</v>
      </c>
      <c r="E343" s="25" t="s">
        <v>1746</v>
      </c>
    </row>
    <row r="344" spans="1:16" ht="293.25" x14ac:dyDescent="0.2">
      <c r="A344" t="s">
        <v>46</v>
      </c>
      <c r="E344" s="23" t="s">
        <v>1747</v>
      </c>
    </row>
    <row r="345" spans="1:16" x14ac:dyDescent="0.2">
      <c r="A345" s="12" t="s">
        <v>37</v>
      </c>
      <c r="B345" s="17" t="s">
        <v>619</v>
      </c>
      <c r="C345" s="17" t="s">
        <v>1748</v>
      </c>
      <c r="D345" s="12" t="s">
        <v>45</v>
      </c>
      <c r="E345" s="18" t="s">
        <v>1749</v>
      </c>
      <c r="F345" s="19" t="s">
        <v>197</v>
      </c>
      <c r="G345" s="20">
        <v>15.55</v>
      </c>
      <c r="H345" s="21">
        <v>0</v>
      </c>
      <c r="I345" s="21">
        <f>ROUND(ROUND(H345,2)*ROUND(G345,3),2)</f>
        <v>0</v>
      </c>
      <c r="O345">
        <f>(I345*21)/100</f>
        <v>0</v>
      </c>
      <c r="P345" t="s">
        <v>17</v>
      </c>
    </row>
    <row r="346" spans="1:16" x14ac:dyDescent="0.2">
      <c r="A346" s="22" t="s">
        <v>42</v>
      </c>
      <c r="E346" s="23" t="s">
        <v>1750</v>
      </c>
    </row>
    <row r="347" spans="1:16" x14ac:dyDescent="0.2">
      <c r="A347" s="24" t="s">
        <v>44</v>
      </c>
      <c r="E347" s="25" t="s">
        <v>1751</v>
      </c>
    </row>
    <row r="348" spans="1:16" ht="293.25" x14ac:dyDescent="0.2">
      <c r="A348" t="s">
        <v>46</v>
      </c>
      <c r="E348" s="23" t="s">
        <v>1747</v>
      </c>
    </row>
    <row r="349" spans="1:16" x14ac:dyDescent="0.2">
      <c r="A349" s="12" t="s">
        <v>37</v>
      </c>
      <c r="B349" s="17" t="s">
        <v>625</v>
      </c>
      <c r="C349" s="17" t="s">
        <v>1752</v>
      </c>
      <c r="D349" s="12" t="s">
        <v>45</v>
      </c>
      <c r="E349" s="18" t="s">
        <v>1753</v>
      </c>
      <c r="F349" s="19" t="s">
        <v>89</v>
      </c>
      <c r="G349" s="20">
        <v>3</v>
      </c>
      <c r="H349" s="21">
        <v>0</v>
      </c>
      <c r="I349" s="21">
        <f>ROUND(ROUND(H349,2)*ROUND(G349,3),2)</f>
        <v>0</v>
      </c>
      <c r="O349">
        <f>(I349*21)/100</f>
        <v>0</v>
      </c>
      <c r="P349" t="s">
        <v>17</v>
      </c>
    </row>
    <row r="350" spans="1:16" x14ac:dyDescent="0.2">
      <c r="A350" s="22" t="s">
        <v>42</v>
      </c>
      <c r="E350" s="23" t="s">
        <v>1754</v>
      </c>
    </row>
    <row r="351" spans="1:16" x14ac:dyDescent="0.2">
      <c r="A351" s="24" t="s">
        <v>44</v>
      </c>
      <c r="E351" s="25" t="s">
        <v>1755</v>
      </c>
    </row>
    <row r="352" spans="1:16" ht="140.25" x14ac:dyDescent="0.2">
      <c r="A352" t="s">
        <v>46</v>
      </c>
      <c r="E352" s="23" t="s">
        <v>1756</v>
      </c>
    </row>
    <row r="353" spans="1:16" ht="25.5" x14ac:dyDescent="0.2">
      <c r="A353" s="12" t="s">
        <v>37</v>
      </c>
      <c r="B353" s="17" t="s">
        <v>631</v>
      </c>
      <c r="C353" s="17" t="s">
        <v>668</v>
      </c>
      <c r="D353" s="12" t="s">
        <v>45</v>
      </c>
      <c r="E353" s="18" t="s">
        <v>669</v>
      </c>
      <c r="F353" s="19" t="s">
        <v>197</v>
      </c>
      <c r="G353" s="20">
        <v>82.117999999999995</v>
      </c>
      <c r="H353" s="21">
        <v>0</v>
      </c>
      <c r="I353" s="21">
        <f>ROUND(ROUND(H353,2)*ROUND(G353,3),2)</f>
        <v>0</v>
      </c>
      <c r="O353">
        <f>(I353*21)/100</f>
        <v>0</v>
      </c>
      <c r="P353" t="s">
        <v>17</v>
      </c>
    </row>
    <row r="354" spans="1:16" ht="25.5" x14ac:dyDescent="0.2">
      <c r="A354" s="22" t="s">
        <v>42</v>
      </c>
      <c r="E354" s="23" t="s">
        <v>1757</v>
      </c>
    </row>
    <row r="355" spans="1:16" ht="63.75" x14ac:dyDescent="0.2">
      <c r="A355" s="24" t="s">
        <v>44</v>
      </c>
      <c r="E355" s="25" t="s">
        <v>1758</v>
      </c>
    </row>
    <row r="356" spans="1:16" ht="89.25" x14ac:dyDescent="0.2">
      <c r="A356" t="s">
        <v>46</v>
      </c>
      <c r="E356" s="23" t="s">
        <v>672</v>
      </c>
    </row>
    <row r="357" spans="1:16" x14ac:dyDescent="0.2">
      <c r="A357" s="12" t="s">
        <v>37</v>
      </c>
      <c r="B357" s="17" t="s">
        <v>636</v>
      </c>
      <c r="C357" s="17" t="s">
        <v>1759</v>
      </c>
      <c r="D357" s="12" t="s">
        <v>45</v>
      </c>
      <c r="E357" s="18" t="s">
        <v>1760</v>
      </c>
      <c r="F357" s="19" t="s">
        <v>89</v>
      </c>
      <c r="G357" s="20">
        <v>2</v>
      </c>
      <c r="H357" s="21">
        <v>0</v>
      </c>
      <c r="I357" s="21">
        <f>ROUND(ROUND(H357,2)*ROUND(G357,3),2)</f>
        <v>0</v>
      </c>
      <c r="O357">
        <f>(I357*21)/100</f>
        <v>0</v>
      </c>
      <c r="P357" t="s">
        <v>17</v>
      </c>
    </row>
    <row r="358" spans="1:16" x14ac:dyDescent="0.2">
      <c r="A358" s="22" t="s">
        <v>42</v>
      </c>
      <c r="E358" s="23" t="s">
        <v>1761</v>
      </c>
    </row>
    <row r="359" spans="1:16" ht="38.25" x14ac:dyDescent="0.2">
      <c r="A359" s="24" t="s">
        <v>44</v>
      </c>
      <c r="E359" s="25" t="s">
        <v>1762</v>
      </c>
    </row>
    <row r="360" spans="1:16" ht="38.25" x14ac:dyDescent="0.2">
      <c r="A360" t="s">
        <v>46</v>
      </c>
      <c r="E360" s="23" t="s">
        <v>1763</v>
      </c>
    </row>
    <row r="361" spans="1:16" x14ac:dyDescent="0.2">
      <c r="A361" s="12" t="s">
        <v>37</v>
      </c>
      <c r="B361" s="17" t="s">
        <v>640</v>
      </c>
      <c r="C361" s="17" t="s">
        <v>1764</v>
      </c>
      <c r="D361" s="12" t="s">
        <v>45</v>
      </c>
      <c r="E361" s="18" t="s">
        <v>1765</v>
      </c>
      <c r="F361" s="19" t="s">
        <v>89</v>
      </c>
      <c r="G361" s="20">
        <v>4</v>
      </c>
      <c r="H361" s="21">
        <v>0</v>
      </c>
      <c r="I361" s="21">
        <f>ROUND(ROUND(H361,2)*ROUND(G361,3),2)</f>
        <v>0</v>
      </c>
      <c r="O361">
        <f>(I361*21)/100</f>
        <v>0</v>
      </c>
      <c r="P361" t="s">
        <v>17</v>
      </c>
    </row>
    <row r="362" spans="1:16" x14ac:dyDescent="0.2">
      <c r="A362" s="22" t="s">
        <v>42</v>
      </c>
      <c r="E362" s="23" t="s">
        <v>1766</v>
      </c>
    </row>
    <row r="363" spans="1:16" x14ac:dyDescent="0.2">
      <c r="A363" s="24" t="s">
        <v>44</v>
      </c>
      <c r="E363" s="25" t="s">
        <v>1767</v>
      </c>
    </row>
    <row r="364" spans="1:16" ht="267.75" x14ac:dyDescent="0.2">
      <c r="A364" t="s">
        <v>46</v>
      </c>
      <c r="E364" s="23" t="s">
        <v>1768</v>
      </c>
    </row>
    <row r="365" spans="1:16" x14ac:dyDescent="0.2">
      <c r="A365" s="12" t="s">
        <v>37</v>
      </c>
      <c r="B365" s="17" t="s">
        <v>645</v>
      </c>
      <c r="C365" s="17" t="s">
        <v>1769</v>
      </c>
      <c r="D365" s="12" t="s">
        <v>45</v>
      </c>
      <c r="E365" s="18" t="s">
        <v>1770</v>
      </c>
      <c r="F365" s="19" t="s">
        <v>89</v>
      </c>
      <c r="G365" s="20">
        <v>17</v>
      </c>
      <c r="H365" s="21">
        <v>0</v>
      </c>
      <c r="I365" s="21">
        <f>ROUND(ROUND(H365,2)*ROUND(G365,3),2)</f>
        <v>0</v>
      </c>
      <c r="O365">
        <f>(I365*21)/100</f>
        <v>0</v>
      </c>
      <c r="P365" t="s">
        <v>17</v>
      </c>
    </row>
    <row r="366" spans="1:16" x14ac:dyDescent="0.2">
      <c r="A366" s="22" t="s">
        <v>42</v>
      </c>
      <c r="E366" s="23" t="s">
        <v>1771</v>
      </c>
    </row>
    <row r="367" spans="1:16" x14ac:dyDescent="0.2">
      <c r="A367" s="24" t="s">
        <v>44</v>
      </c>
      <c r="E367" s="25" t="s">
        <v>1772</v>
      </c>
    </row>
    <row r="368" spans="1:16" ht="267.75" x14ac:dyDescent="0.2">
      <c r="A368" t="s">
        <v>46</v>
      </c>
      <c r="E368" s="23" t="s">
        <v>1773</v>
      </c>
    </row>
    <row r="369" spans="1:16" x14ac:dyDescent="0.2">
      <c r="A369" s="12" t="s">
        <v>37</v>
      </c>
      <c r="B369" s="17" t="s">
        <v>651</v>
      </c>
      <c r="C369" s="17" t="s">
        <v>1774</v>
      </c>
      <c r="D369" s="12" t="s">
        <v>45</v>
      </c>
      <c r="E369" s="18" t="s">
        <v>1775</v>
      </c>
      <c r="F369" s="19" t="s">
        <v>202</v>
      </c>
      <c r="G369" s="20">
        <v>3577.5</v>
      </c>
      <c r="H369" s="21">
        <v>0</v>
      </c>
      <c r="I369" s="21">
        <f>ROUND(ROUND(H369,2)*ROUND(G369,3),2)</f>
        <v>0</v>
      </c>
      <c r="O369">
        <f>(I369*21)/100</f>
        <v>0</v>
      </c>
      <c r="P369" t="s">
        <v>17</v>
      </c>
    </row>
    <row r="370" spans="1:16" ht="25.5" x14ac:dyDescent="0.2">
      <c r="A370" s="22" t="s">
        <v>42</v>
      </c>
      <c r="E370" s="23" t="s">
        <v>1776</v>
      </c>
    </row>
    <row r="371" spans="1:16" x14ac:dyDescent="0.2">
      <c r="A371" s="24" t="s">
        <v>44</v>
      </c>
      <c r="E371" s="25" t="s">
        <v>1777</v>
      </c>
    </row>
    <row r="372" spans="1:16" ht="25.5" x14ac:dyDescent="0.2">
      <c r="A372" t="s">
        <v>46</v>
      </c>
      <c r="E372" s="23" t="s">
        <v>1778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6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0+O8+O17+O74+O127+O156+O229+O258+O291+O296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1779</v>
      </c>
      <c r="I3" s="26">
        <f>0+I8+I17+I74+I127+I156+I229+I258+I291+I296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1779</v>
      </c>
      <c r="D4" s="33"/>
      <c r="E4" s="11" t="s">
        <v>1780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37</v>
      </c>
      <c r="B9" s="17" t="s">
        <v>18</v>
      </c>
      <c r="C9" s="17" t="s">
        <v>218</v>
      </c>
      <c r="D9" s="12" t="s">
        <v>45</v>
      </c>
      <c r="E9" s="18" t="s">
        <v>1444</v>
      </c>
      <c r="F9" s="19" t="s">
        <v>150</v>
      </c>
      <c r="G9" s="20">
        <v>2036.194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1445</v>
      </c>
    </row>
    <row r="11" spans="1:18" ht="127.5" x14ac:dyDescent="0.2">
      <c r="A11" s="24" t="s">
        <v>44</v>
      </c>
      <c r="E11" s="25" t="s">
        <v>1781</v>
      </c>
    </row>
    <row r="12" spans="1:18" ht="140.25" x14ac:dyDescent="0.2">
      <c r="A12" t="s">
        <v>46</v>
      </c>
      <c r="E12" s="23" t="s">
        <v>152</v>
      </c>
    </row>
    <row r="13" spans="1:18" x14ac:dyDescent="0.2">
      <c r="A13" s="12" t="s">
        <v>37</v>
      </c>
      <c r="B13" s="17" t="s">
        <v>17</v>
      </c>
      <c r="C13" s="17" t="s">
        <v>1447</v>
      </c>
      <c r="D13" s="12" t="s">
        <v>45</v>
      </c>
      <c r="E13" s="18" t="s">
        <v>1448</v>
      </c>
      <c r="F13" s="19" t="s">
        <v>50</v>
      </c>
      <c r="G13" s="20">
        <v>168.4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ht="25.5" x14ac:dyDescent="0.2">
      <c r="A14" s="22" t="s">
        <v>42</v>
      </c>
      <c r="E14" s="23" t="s">
        <v>1449</v>
      </c>
    </row>
    <row r="15" spans="1:18" x14ac:dyDescent="0.2">
      <c r="A15" s="24" t="s">
        <v>44</v>
      </c>
      <c r="E15" s="25" t="s">
        <v>1450</v>
      </c>
    </row>
    <row r="16" spans="1:18" x14ac:dyDescent="0.2">
      <c r="A16" t="s">
        <v>46</v>
      </c>
      <c r="E16" s="23" t="s">
        <v>56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0+I18+I22+I26+I30+I34+I38+I42+I46+I50+I54+I58+I62+I66+I70</f>
        <v>0</v>
      </c>
      <c r="R17">
        <f>0+O18+O22+O26+O30+O34+O38+O42+O46+O50+O54+O58+O62+O66+O70</f>
        <v>0</v>
      </c>
    </row>
    <row r="18" spans="1:18" x14ac:dyDescent="0.2">
      <c r="A18" s="12" t="s">
        <v>37</v>
      </c>
      <c r="B18" s="17" t="s">
        <v>16</v>
      </c>
      <c r="C18" s="17" t="s">
        <v>1451</v>
      </c>
      <c r="D18" s="12" t="s">
        <v>45</v>
      </c>
      <c r="E18" s="18" t="s">
        <v>1452</v>
      </c>
      <c r="F18" s="19" t="s">
        <v>129</v>
      </c>
      <c r="G18" s="20">
        <v>336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1453</v>
      </c>
    </row>
    <row r="20" spans="1:18" x14ac:dyDescent="0.2">
      <c r="A20" s="24" t="s">
        <v>44</v>
      </c>
      <c r="E20" s="25" t="s">
        <v>1454</v>
      </c>
    </row>
    <row r="21" spans="1:18" ht="38.25" x14ac:dyDescent="0.2">
      <c r="A21" t="s">
        <v>46</v>
      </c>
      <c r="E21" s="23" t="s">
        <v>1455</v>
      </c>
    </row>
    <row r="22" spans="1:18" x14ac:dyDescent="0.2">
      <c r="A22" s="12" t="s">
        <v>37</v>
      </c>
      <c r="B22" s="17" t="s">
        <v>25</v>
      </c>
      <c r="C22" s="17" t="s">
        <v>1456</v>
      </c>
      <c r="D22" s="12" t="s">
        <v>45</v>
      </c>
      <c r="E22" s="18" t="s">
        <v>1457</v>
      </c>
      <c r="F22" s="19" t="s">
        <v>180</v>
      </c>
      <c r="G22" s="20">
        <v>139.77099999999999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1458</v>
      </c>
    </row>
    <row r="24" spans="1:18" ht="76.5" x14ac:dyDescent="0.2">
      <c r="A24" s="24" t="s">
        <v>44</v>
      </c>
      <c r="E24" s="25" t="s">
        <v>1782</v>
      </c>
    </row>
    <row r="25" spans="1:18" ht="369.75" x14ac:dyDescent="0.2">
      <c r="A25" t="s">
        <v>46</v>
      </c>
      <c r="E25" s="23" t="s">
        <v>256</v>
      </c>
    </row>
    <row r="26" spans="1:18" x14ac:dyDescent="0.2">
      <c r="A26" s="12" t="s">
        <v>37</v>
      </c>
      <c r="B26" s="17" t="s">
        <v>27</v>
      </c>
      <c r="C26" s="17" t="s">
        <v>1460</v>
      </c>
      <c r="D26" s="12" t="s">
        <v>45</v>
      </c>
      <c r="E26" s="18" t="s">
        <v>1461</v>
      </c>
      <c r="F26" s="19" t="s">
        <v>180</v>
      </c>
      <c r="G26" s="20">
        <v>486.7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1462</v>
      </c>
    </row>
    <row r="28" spans="1:18" ht="38.25" x14ac:dyDescent="0.2">
      <c r="A28" s="24" t="s">
        <v>44</v>
      </c>
      <c r="E28" s="25" t="s">
        <v>1783</v>
      </c>
    </row>
    <row r="29" spans="1:18" ht="369.75" x14ac:dyDescent="0.2">
      <c r="A29" t="s">
        <v>46</v>
      </c>
      <c r="E29" s="23" t="s">
        <v>1464</v>
      </c>
    </row>
    <row r="30" spans="1:18" x14ac:dyDescent="0.2">
      <c r="A30" s="12" t="s">
        <v>37</v>
      </c>
      <c r="B30" s="17" t="s">
        <v>29</v>
      </c>
      <c r="C30" s="17" t="s">
        <v>259</v>
      </c>
      <c r="D30" s="12" t="s">
        <v>45</v>
      </c>
      <c r="E30" s="18" t="s">
        <v>260</v>
      </c>
      <c r="F30" s="19" t="s">
        <v>180</v>
      </c>
      <c r="G30" s="20">
        <v>1079.4169999999999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x14ac:dyDescent="0.2">
      <c r="A31" s="22" t="s">
        <v>42</v>
      </c>
      <c r="E31" s="23" t="s">
        <v>45</v>
      </c>
    </row>
    <row r="32" spans="1:18" ht="89.25" x14ac:dyDescent="0.2">
      <c r="A32" s="24" t="s">
        <v>44</v>
      </c>
      <c r="E32" s="25" t="s">
        <v>1784</v>
      </c>
    </row>
    <row r="33" spans="1:16" ht="306" x14ac:dyDescent="0.2">
      <c r="A33" t="s">
        <v>46</v>
      </c>
      <c r="E33" s="23" t="s">
        <v>262</v>
      </c>
    </row>
    <row r="34" spans="1:16" x14ac:dyDescent="0.2">
      <c r="A34" s="12" t="s">
        <v>37</v>
      </c>
      <c r="B34" s="17" t="s">
        <v>64</v>
      </c>
      <c r="C34" s="17" t="s">
        <v>1466</v>
      </c>
      <c r="D34" s="12" t="s">
        <v>45</v>
      </c>
      <c r="E34" s="18" t="s">
        <v>1467</v>
      </c>
      <c r="F34" s="19" t="s">
        <v>180</v>
      </c>
      <c r="G34" s="20">
        <v>195.55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ht="25.5" x14ac:dyDescent="0.2">
      <c r="A35" s="22" t="s">
        <v>42</v>
      </c>
      <c r="E35" s="23" t="s">
        <v>1468</v>
      </c>
    </row>
    <row r="36" spans="1:16" ht="38.25" x14ac:dyDescent="0.2">
      <c r="A36" s="24" t="s">
        <v>44</v>
      </c>
      <c r="E36" s="25" t="s">
        <v>1785</v>
      </c>
    </row>
    <row r="37" spans="1:16" ht="318.75" x14ac:dyDescent="0.2">
      <c r="A37" t="s">
        <v>46</v>
      </c>
      <c r="E37" s="23" t="s">
        <v>1470</v>
      </c>
    </row>
    <row r="38" spans="1:16" x14ac:dyDescent="0.2">
      <c r="A38" s="12" t="s">
        <v>37</v>
      </c>
      <c r="B38" s="17" t="s">
        <v>67</v>
      </c>
      <c r="C38" s="17" t="s">
        <v>279</v>
      </c>
      <c r="D38" s="12" t="s">
        <v>45</v>
      </c>
      <c r="E38" s="18" t="s">
        <v>280</v>
      </c>
      <c r="F38" s="19" t="s">
        <v>180</v>
      </c>
      <c r="G38" s="20">
        <v>1197.761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1471</v>
      </c>
    </row>
    <row r="40" spans="1:16" ht="140.25" x14ac:dyDescent="0.2">
      <c r="A40" s="24" t="s">
        <v>44</v>
      </c>
      <c r="E40" s="25" t="s">
        <v>1786</v>
      </c>
    </row>
    <row r="41" spans="1:16" ht="191.25" x14ac:dyDescent="0.2">
      <c r="A41" t="s">
        <v>46</v>
      </c>
      <c r="E41" s="23" t="s">
        <v>282</v>
      </c>
    </row>
    <row r="42" spans="1:16" x14ac:dyDescent="0.2">
      <c r="A42" s="12" t="s">
        <v>37</v>
      </c>
      <c r="B42" s="17" t="s">
        <v>32</v>
      </c>
      <c r="C42" s="17" t="s">
        <v>287</v>
      </c>
      <c r="D42" s="12" t="s">
        <v>1473</v>
      </c>
      <c r="E42" s="18" t="s">
        <v>288</v>
      </c>
      <c r="F42" s="19" t="s">
        <v>180</v>
      </c>
      <c r="G42" s="20">
        <v>127.8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1474</v>
      </c>
    </row>
    <row r="44" spans="1:16" ht="63.75" x14ac:dyDescent="0.2">
      <c r="A44" s="24" t="s">
        <v>44</v>
      </c>
      <c r="E44" s="25" t="s">
        <v>1475</v>
      </c>
    </row>
    <row r="45" spans="1:16" ht="280.5" x14ac:dyDescent="0.2">
      <c r="A45" t="s">
        <v>46</v>
      </c>
      <c r="E45" s="23" t="s">
        <v>291</v>
      </c>
    </row>
    <row r="46" spans="1:16" x14ac:dyDescent="0.2">
      <c r="A46" s="12" t="s">
        <v>37</v>
      </c>
      <c r="B46" s="17" t="s">
        <v>34</v>
      </c>
      <c r="C46" s="17" t="s">
        <v>287</v>
      </c>
      <c r="D46" s="12" t="s">
        <v>1476</v>
      </c>
      <c r="E46" s="18" t="s">
        <v>288</v>
      </c>
      <c r="F46" s="19" t="s">
        <v>180</v>
      </c>
      <c r="G46" s="20">
        <v>469.59500000000003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1477</v>
      </c>
    </row>
    <row r="48" spans="1:16" ht="63.75" x14ac:dyDescent="0.2">
      <c r="A48" s="24" t="s">
        <v>44</v>
      </c>
      <c r="E48" s="25" t="s">
        <v>1787</v>
      </c>
    </row>
    <row r="49" spans="1:16" ht="280.5" x14ac:dyDescent="0.2">
      <c r="A49" t="s">
        <v>46</v>
      </c>
      <c r="E49" s="23" t="s">
        <v>291</v>
      </c>
    </row>
    <row r="50" spans="1:16" x14ac:dyDescent="0.2">
      <c r="A50" s="12" t="s">
        <v>37</v>
      </c>
      <c r="B50" s="17" t="s">
        <v>74</v>
      </c>
      <c r="C50" s="17" t="s">
        <v>302</v>
      </c>
      <c r="D50" s="12" t="s">
        <v>1473</v>
      </c>
      <c r="E50" s="18" t="s">
        <v>303</v>
      </c>
      <c r="F50" s="19" t="s">
        <v>180</v>
      </c>
      <c r="G50" s="20">
        <v>165.6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1481</v>
      </c>
    </row>
    <row r="52" spans="1:16" ht="63.75" x14ac:dyDescent="0.2">
      <c r="A52" s="24" t="s">
        <v>44</v>
      </c>
      <c r="E52" s="25" t="s">
        <v>1788</v>
      </c>
    </row>
    <row r="53" spans="1:16" ht="229.5" x14ac:dyDescent="0.2">
      <c r="A53" t="s">
        <v>46</v>
      </c>
      <c r="E53" s="23" t="s">
        <v>306</v>
      </c>
    </row>
    <row r="54" spans="1:16" x14ac:dyDescent="0.2">
      <c r="A54" s="12" t="s">
        <v>37</v>
      </c>
      <c r="B54" s="17" t="s">
        <v>79</v>
      </c>
      <c r="C54" s="17" t="s">
        <v>302</v>
      </c>
      <c r="D54" s="12" t="s">
        <v>1476</v>
      </c>
      <c r="E54" s="18" t="s">
        <v>303</v>
      </c>
      <c r="F54" s="19" t="s">
        <v>180</v>
      </c>
      <c r="G54" s="20">
        <v>176.08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1483</v>
      </c>
    </row>
    <row r="56" spans="1:16" ht="63.75" x14ac:dyDescent="0.2">
      <c r="A56" s="24" t="s">
        <v>44</v>
      </c>
      <c r="E56" s="25" t="s">
        <v>1789</v>
      </c>
    </row>
    <row r="57" spans="1:16" ht="229.5" x14ac:dyDescent="0.2">
      <c r="A57" t="s">
        <v>46</v>
      </c>
      <c r="E57" s="23" t="s">
        <v>306</v>
      </c>
    </row>
    <row r="58" spans="1:16" x14ac:dyDescent="0.2">
      <c r="A58" s="12" t="s">
        <v>37</v>
      </c>
      <c r="B58" s="17" t="s">
        <v>84</v>
      </c>
      <c r="C58" s="17" t="s">
        <v>1485</v>
      </c>
      <c r="D58" s="12" t="s">
        <v>45</v>
      </c>
      <c r="E58" s="18" t="s">
        <v>1486</v>
      </c>
      <c r="F58" s="19" t="s">
        <v>180</v>
      </c>
      <c r="G58" s="20">
        <v>120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ht="25.5" x14ac:dyDescent="0.2">
      <c r="A59" s="22" t="s">
        <v>42</v>
      </c>
      <c r="E59" s="23" t="s">
        <v>1487</v>
      </c>
    </row>
    <row r="60" spans="1:16" x14ac:dyDescent="0.2">
      <c r="A60" s="24" t="s">
        <v>44</v>
      </c>
      <c r="E60" s="25" t="s">
        <v>1488</v>
      </c>
    </row>
    <row r="61" spans="1:16" ht="267.75" x14ac:dyDescent="0.2">
      <c r="A61" t="s">
        <v>46</v>
      </c>
      <c r="E61" s="23" t="s">
        <v>274</v>
      </c>
    </row>
    <row r="62" spans="1:16" x14ac:dyDescent="0.2">
      <c r="A62" s="12" t="s">
        <v>37</v>
      </c>
      <c r="B62" s="17" t="s">
        <v>86</v>
      </c>
      <c r="C62" s="17" t="s">
        <v>1151</v>
      </c>
      <c r="D62" s="12" t="s">
        <v>45</v>
      </c>
      <c r="E62" s="18" t="s">
        <v>1152</v>
      </c>
      <c r="F62" s="19" t="s">
        <v>180</v>
      </c>
      <c r="G62" s="20">
        <v>20.341999999999999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ht="25.5" x14ac:dyDescent="0.2">
      <c r="A63" s="22" t="s">
        <v>42</v>
      </c>
      <c r="E63" s="23" t="s">
        <v>1790</v>
      </c>
    </row>
    <row r="64" spans="1:16" ht="76.5" x14ac:dyDescent="0.2">
      <c r="A64" s="24" t="s">
        <v>44</v>
      </c>
      <c r="E64" s="25" t="s">
        <v>1791</v>
      </c>
    </row>
    <row r="65" spans="1:18" ht="38.25" x14ac:dyDescent="0.2">
      <c r="A65" t="s">
        <v>46</v>
      </c>
      <c r="E65" s="23" t="s">
        <v>324</v>
      </c>
    </row>
    <row r="66" spans="1:18" x14ac:dyDescent="0.2">
      <c r="A66" s="12" t="s">
        <v>37</v>
      </c>
      <c r="B66" s="17" t="s">
        <v>93</v>
      </c>
      <c r="C66" s="17" t="s">
        <v>326</v>
      </c>
      <c r="D66" s="12" t="s">
        <v>45</v>
      </c>
      <c r="E66" s="18" t="s">
        <v>327</v>
      </c>
      <c r="F66" s="19" t="s">
        <v>166</v>
      </c>
      <c r="G66" s="20">
        <v>135.61099999999999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8" x14ac:dyDescent="0.2">
      <c r="A67" s="22" t="s">
        <v>42</v>
      </c>
      <c r="E67" s="23" t="s">
        <v>1491</v>
      </c>
    </row>
    <row r="68" spans="1:18" x14ac:dyDescent="0.2">
      <c r="A68" s="24" t="s">
        <v>44</v>
      </c>
      <c r="E68" s="25" t="s">
        <v>1792</v>
      </c>
    </row>
    <row r="69" spans="1:18" ht="25.5" x14ac:dyDescent="0.2">
      <c r="A69" t="s">
        <v>46</v>
      </c>
      <c r="E69" s="23" t="s">
        <v>330</v>
      </c>
    </row>
    <row r="70" spans="1:18" x14ac:dyDescent="0.2">
      <c r="A70" s="12" t="s">
        <v>37</v>
      </c>
      <c r="B70" s="17" t="s">
        <v>99</v>
      </c>
      <c r="C70" s="17" t="s">
        <v>332</v>
      </c>
      <c r="D70" s="12" t="s">
        <v>45</v>
      </c>
      <c r="E70" s="18" t="s">
        <v>333</v>
      </c>
      <c r="F70" s="19" t="s">
        <v>166</v>
      </c>
      <c r="G70" s="20">
        <v>271.22199999999998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8" x14ac:dyDescent="0.2">
      <c r="A71" s="22" t="s">
        <v>42</v>
      </c>
      <c r="E71" s="23" t="s">
        <v>1493</v>
      </c>
    </row>
    <row r="72" spans="1:18" x14ac:dyDescent="0.2">
      <c r="A72" s="24" t="s">
        <v>44</v>
      </c>
      <c r="E72" s="25" t="s">
        <v>1793</v>
      </c>
    </row>
    <row r="73" spans="1:18" ht="38.25" x14ac:dyDescent="0.2">
      <c r="A73" t="s">
        <v>46</v>
      </c>
      <c r="E73" s="23" t="s">
        <v>334</v>
      </c>
    </row>
    <row r="74" spans="1:18" ht="12.75" customHeight="1" x14ac:dyDescent="0.2">
      <c r="A74" s="2" t="s">
        <v>35</v>
      </c>
      <c r="B74" s="2"/>
      <c r="C74" s="27" t="s">
        <v>17</v>
      </c>
      <c r="D74" s="2"/>
      <c r="E74" s="15" t="s">
        <v>346</v>
      </c>
      <c r="F74" s="2"/>
      <c r="G74" s="2"/>
      <c r="H74" s="2"/>
      <c r="I74" s="28">
        <f>0+Q74</f>
        <v>0</v>
      </c>
      <c r="O74">
        <f>0+R74</f>
        <v>0</v>
      </c>
      <c r="Q74">
        <f>0+I75+I79+I83+I87+I91+I95+I99+I103+I107+I111+I115+I119+I123</f>
        <v>0</v>
      </c>
      <c r="R74">
        <f>0+O75+O79+O83+O87+O91+O95+O99+O103+O107+O111+O115+O119+O123</f>
        <v>0</v>
      </c>
    </row>
    <row r="75" spans="1:18" x14ac:dyDescent="0.2">
      <c r="A75" s="12" t="s">
        <v>37</v>
      </c>
      <c r="B75" s="17" t="s">
        <v>103</v>
      </c>
      <c r="C75" s="17" t="s">
        <v>1495</v>
      </c>
      <c r="D75" s="12" t="s">
        <v>45</v>
      </c>
      <c r="E75" s="18" t="s">
        <v>1496</v>
      </c>
      <c r="F75" s="19" t="s">
        <v>197</v>
      </c>
      <c r="G75" s="20">
        <v>47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2" t="s">
        <v>42</v>
      </c>
      <c r="E76" s="23" t="s">
        <v>1497</v>
      </c>
    </row>
    <row r="77" spans="1:18" ht="38.25" x14ac:dyDescent="0.2">
      <c r="A77" s="24" t="s">
        <v>44</v>
      </c>
      <c r="E77" s="25" t="s">
        <v>1794</v>
      </c>
    </row>
    <row r="78" spans="1:18" ht="165.75" x14ac:dyDescent="0.2">
      <c r="A78" t="s">
        <v>46</v>
      </c>
      <c r="E78" s="23" t="s">
        <v>351</v>
      </c>
    </row>
    <row r="79" spans="1:18" x14ac:dyDescent="0.2">
      <c r="A79" s="12" t="s">
        <v>37</v>
      </c>
      <c r="B79" s="17" t="s">
        <v>107</v>
      </c>
      <c r="C79" s="17" t="s">
        <v>1499</v>
      </c>
      <c r="D79" s="12" t="s">
        <v>45</v>
      </c>
      <c r="E79" s="18" t="s">
        <v>1500</v>
      </c>
      <c r="F79" s="19" t="s">
        <v>180</v>
      </c>
      <c r="G79" s="20">
        <v>3.45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8" x14ac:dyDescent="0.2">
      <c r="A80" s="22" t="s">
        <v>42</v>
      </c>
      <c r="E80" s="23" t="s">
        <v>1501</v>
      </c>
    </row>
    <row r="81" spans="1:16" ht="38.25" x14ac:dyDescent="0.2">
      <c r="A81" s="24" t="s">
        <v>44</v>
      </c>
      <c r="E81" s="25" t="s">
        <v>1502</v>
      </c>
    </row>
    <row r="82" spans="1:16" ht="51" x14ac:dyDescent="0.2">
      <c r="A82" t="s">
        <v>46</v>
      </c>
      <c r="E82" s="23" t="s">
        <v>1503</v>
      </c>
    </row>
    <row r="83" spans="1:16" x14ac:dyDescent="0.2">
      <c r="A83" s="12" t="s">
        <v>37</v>
      </c>
      <c r="B83" s="17" t="s">
        <v>111</v>
      </c>
      <c r="C83" s="17" t="s">
        <v>1504</v>
      </c>
      <c r="D83" s="12" t="s">
        <v>45</v>
      </c>
      <c r="E83" s="18" t="s">
        <v>1505</v>
      </c>
      <c r="F83" s="19" t="s">
        <v>180</v>
      </c>
      <c r="G83" s="20">
        <v>1.915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ht="38.25" x14ac:dyDescent="0.2">
      <c r="A84" s="22" t="s">
        <v>42</v>
      </c>
      <c r="E84" s="23" t="s">
        <v>1506</v>
      </c>
    </row>
    <row r="85" spans="1:16" ht="63.75" x14ac:dyDescent="0.2">
      <c r="A85" s="24" t="s">
        <v>44</v>
      </c>
      <c r="E85" s="25" t="s">
        <v>1795</v>
      </c>
    </row>
    <row r="86" spans="1:16" ht="51" x14ac:dyDescent="0.2">
      <c r="A86" t="s">
        <v>46</v>
      </c>
      <c r="E86" s="23" t="s">
        <v>1503</v>
      </c>
    </row>
    <row r="87" spans="1:16" x14ac:dyDescent="0.2">
      <c r="A87" s="12" t="s">
        <v>37</v>
      </c>
      <c r="B87" s="17" t="s">
        <v>115</v>
      </c>
      <c r="C87" s="17" t="s">
        <v>1508</v>
      </c>
      <c r="D87" s="12" t="s">
        <v>45</v>
      </c>
      <c r="E87" s="18" t="s">
        <v>1509</v>
      </c>
      <c r="F87" s="19" t="s">
        <v>180</v>
      </c>
      <c r="G87" s="20">
        <v>255.732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ht="38.25" x14ac:dyDescent="0.2">
      <c r="A88" s="22" t="s">
        <v>42</v>
      </c>
      <c r="E88" s="23" t="s">
        <v>1510</v>
      </c>
    </row>
    <row r="89" spans="1:16" ht="63.75" x14ac:dyDescent="0.2">
      <c r="A89" s="24" t="s">
        <v>44</v>
      </c>
      <c r="E89" s="25" t="s">
        <v>1511</v>
      </c>
    </row>
    <row r="90" spans="1:16" ht="409.5" x14ac:dyDescent="0.2">
      <c r="A90" t="s">
        <v>46</v>
      </c>
      <c r="E90" s="23" t="s">
        <v>1512</v>
      </c>
    </row>
    <row r="91" spans="1:16" x14ac:dyDescent="0.2">
      <c r="A91" s="12" t="s">
        <v>37</v>
      </c>
      <c r="B91" s="17" t="s">
        <v>121</v>
      </c>
      <c r="C91" s="17" t="s">
        <v>1513</v>
      </c>
      <c r="D91" s="12" t="s">
        <v>45</v>
      </c>
      <c r="E91" s="18" t="s">
        <v>1514</v>
      </c>
      <c r="F91" s="19" t="s">
        <v>150</v>
      </c>
      <c r="G91" s="20">
        <v>25.573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x14ac:dyDescent="0.2">
      <c r="A92" s="22" t="s">
        <v>42</v>
      </c>
      <c r="E92" s="23" t="s">
        <v>1515</v>
      </c>
    </row>
    <row r="93" spans="1:16" x14ac:dyDescent="0.2">
      <c r="A93" s="24" t="s">
        <v>44</v>
      </c>
      <c r="E93" s="25" t="s">
        <v>1796</v>
      </c>
    </row>
    <row r="94" spans="1:16" ht="267.75" x14ac:dyDescent="0.2">
      <c r="A94" t="s">
        <v>46</v>
      </c>
      <c r="E94" s="23" t="s">
        <v>1517</v>
      </c>
    </row>
    <row r="95" spans="1:16" x14ac:dyDescent="0.2">
      <c r="A95" s="12" t="s">
        <v>37</v>
      </c>
      <c r="B95" s="17" t="s">
        <v>126</v>
      </c>
      <c r="C95" s="17" t="s">
        <v>1518</v>
      </c>
      <c r="D95" s="12" t="s">
        <v>45</v>
      </c>
      <c r="E95" s="18" t="s">
        <v>1519</v>
      </c>
      <c r="F95" s="19" t="s">
        <v>150</v>
      </c>
      <c r="G95" s="20">
        <v>24.88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ht="25.5" x14ac:dyDescent="0.2">
      <c r="A96" s="22" t="s">
        <v>42</v>
      </c>
      <c r="E96" s="23" t="s">
        <v>1520</v>
      </c>
    </row>
    <row r="97" spans="1:16" ht="51" x14ac:dyDescent="0.2">
      <c r="A97" s="24" t="s">
        <v>44</v>
      </c>
      <c r="E97" s="25" t="s">
        <v>1521</v>
      </c>
    </row>
    <row r="98" spans="1:16" ht="344.25" x14ac:dyDescent="0.2">
      <c r="A98" t="s">
        <v>46</v>
      </c>
      <c r="E98" s="23" t="s">
        <v>1522</v>
      </c>
    </row>
    <row r="99" spans="1:16" x14ac:dyDescent="0.2">
      <c r="A99" s="12" t="s">
        <v>37</v>
      </c>
      <c r="B99" s="17" t="s">
        <v>131</v>
      </c>
      <c r="C99" s="17" t="s">
        <v>1523</v>
      </c>
      <c r="D99" s="12" t="s">
        <v>45</v>
      </c>
      <c r="E99" s="18" t="s">
        <v>1524</v>
      </c>
      <c r="F99" s="19" t="s">
        <v>150</v>
      </c>
      <c r="G99" s="20">
        <v>24.88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6" x14ac:dyDescent="0.2">
      <c r="A100" s="22" t="s">
        <v>42</v>
      </c>
      <c r="E100" s="23" t="s">
        <v>1525</v>
      </c>
    </row>
    <row r="101" spans="1:16" ht="51" x14ac:dyDescent="0.2">
      <c r="A101" s="24" t="s">
        <v>44</v>
      </c>
      <c r="E101" s="25" t="s">
        <v>1521</v>
      </c>
    </row>
    <row r="102" spans="1:16" x14ac:dyDescent="0.2">
      <c r="A102" t="s">
        <v>46</v>
      </c>
      <c r="E102" s="23" t="s">
        <v>1526</v>
      </c>
    </row>
    <row r="103" spans="1:16" x14ac:dyDescent="0.2">
      <c r="A103" s="12" t="s">
        <v>37</v>
      </c>
      <c r="B103" s="17" t="s">
        <v>136</v>
      </c>
      <c r="C103" s="17" t="s">
        <v>1527</v>
      </c>
      <c r="D103" s="12" t="s">
        <v>45</v>
      </c>
      <c r="E103" s="18" t="s">
        <v>1528</v>
      </c>
      <c r="F103" s="19" t="s">
        <v>197</v>
      </c>
      <c r="G103" s="20">
        <v>402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6" ht="51" x14ac:dyDescent="0.2">
      <c r="A104" s="22" t="s">
        <v>42</v>
      </c>
      <c r="E104" s="23" t="s">
        <v>1797</v>
      </c>
    </row>
    <row r="105" spans="1:16" ht="63.75" x14ac:dyDescent="0.2">
      <c r="A105" s="24" t="s">
        <v>44</v>
      </c>
      <c r="E105" s="25" t="s">
        <v>1530</v>
      </c>
    </row>
    <row r="106" spans="1:16" ht="191.25" x14ac:dyDescent="0.2">
      <c r="A106" t="s">
        <v>46</v>
      </c>
      <c r="E106" s="23" t="s">
        <v>387</v>
      </c>
    </row>
    <row r="107" spans="1:16" x14ac:dyDescent="0.2">
      <c r="A107" s="12" t="s">
        <v>37</v>
      </c>
      <c r="B107" s="17" t="s">
        <v>141</v>
      </c>
      <c r="C107" s="17" t="s">
        <v>1531</v>
      </c>
      <c r="D107" s="12" t="s">
        <v>45</v>
      </c>
      <c r="E107" s="18" t="s">
        <v>1532</v>
      </c>
      <c r="F107" s="19" t="s">
        <v>180</v>
      </c>
      <c r="G107" s="20">
        <v>7.1260000000000003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6" x14ac:dyDescent="0.2">
      <c r="A108" s="22" t="s">
        <v>42</v>
      </c>
      <c r="E108" s="23" t="s">
        <v>1533</v>
      </c>
    </row>
    <row r="109" spans="1:16" ht="38.25" x14ac:dyDescent="0.2">
      <c r="A109" s="24" t="s">
        <v>44</v>
      </c>
      <c r="E109" s="25" t="s">
        <v>1798</v>
      </c>
    </row>
    <row r="110" spans="1:16" ht="369.75" x14ac:dyDescent="0.2">
      <c r="A110" t="s">
        <v>46</v>
      </c>
      <c r="E110" s="23" t="s">
        <v>392</v>
      </c>
    </row>
    <row r="111" spans="1:16" x14ac:dyDescent="0.2">
      <c r="A111" s="12" t="s">
        <v>37</v>
      </c>
      <c r="B111" s="17" t="s">
        <v>319</v>
      </c>
      <c r="C111" s="17" t="s">
        <v>1535</v>
      </c>
      <c r="D111" s="12" t="s">
        <v>45</v>
      </c>
      <c r="E111" s="18" t="s">
        <v>1536</v>
      </c>
      <c r="F111" s="19" t="s">
        <v>180</v>
      </c>
      <c r="G111" s="20">
        <v>55.015999999999998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6" ht="38.25" x14ac:dyDescent="0.2">
      <c r="A112" s="22" t="s">
        <v>42</v>
      </c>
      <c r="E112" s="23" t="s">
        <v>1537</v>
      </c>
    </row>
    <row r="113" spans="1:18" ht="38.25" x14ac:dyDescent="0.2">
      <c r="A113" s="24" t="s">
        <v>44</v>
      </c>
      <c r="E113" s="25" t="s">
        <v>1538</v>
      </c>
    </row>
    <row r="114" spans="1:18" ht="369.75" x14ac:dyDescent="0.2">
      <c r="A114" t="s">
        <v>46</v>
      </c>
      <c r="E114" s="23" t="s">
        <v>392</v>
      </c>
    </row>
    <row r="115" spans="1:18" x14ac:dyDescent="0.2">
      <c r="A115" s="12" t="s">
        <v>37</v>
      </c>
      <c r="B115" s="17" t="s">
        <v>325</v>
      </c>
      <c r="C115" s="17" t="s">
        <v>1539</v>
      </c>
      <c r="D115" s="12" t="s">
        <v>45</v>
      </c>
      <c r="E115" s="18" t="s">
        <v>1540</v>
      </c>
      <c r="F115" s="19" t="s">
        <v>150</v>
      </c>
      <c r="G115" s="20">
        <v>8.8030000000000008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8" x14ac:dyDescent="0.2">
      <c r="A116" s="22" t="s">
        <v>42</v>
      </c>
      <c r="E116" s="23" t="s">
        <v>1541</v>
      </c>
    </row>
    <row r="117" spans="1:18" x14ac:dyDescent="0.2">
      <c r="A117" s="24" t="s">
        <v>44</v>
      </c>
      <c r="E117" s="25" t="s">
        <v>1542</v>
      </c>
    </row>
    <row r="118" spans="1:18" ht="267.75" x14ac:dyDescent="0.2">
      <c r="A118" t="s">
        <v>46</v>
      </c>
      <c r="E118" s="23" t="s">
        <v>1543</v>
      </c>
    </row>
    <row r="119" spans="1:18" x14ac:dyDescent="0.2">
      <c r="A119" s="12" t="s">
        <v>37</v>
      </c>
      <c r="B119" s="17" t="s">
        <v>331</v>
      </c>
      <c r="C119" s="17" t="s">
        <v>1544</v>
      </c>
      <c r="D119" s="12" t="s">
        <v>45</v>
      </c>
      <c r="E119" s="18" t="s">
        <v>1545</v>
      </c>
      <c r="F119" s="19" t="s">
        <v>166</v>
      </c>
      <c r="G119" s="20">
        <v>331.2</v>
      </c>
      <c r="H119" s="21">
        <v>0</v>
      </c>
      <c r="I119" s="21">
        <f>ROUND(ROUND(H119,2)*ROUND(G119,3),2)</f>
        <v>0</v>
      </c>
      <c r="O119">
        <f>(I119*21)/100</f>
        <v>0</v>
      </c>
      <c r="P119" t="s">
        <v>17</v>
      </c>
    </row>
    <row r="120" spans="1:18" x14ac:dyDescent="0.2">
      <c r="A120" s="22" t="s">
        <v>42</v>
      </c>
      <c r="E120" s="23" t="s">
        <v>1546</v>
      </c>
    </row>
    <row r="121" spans="1:18" ht="38.25" x14ac:dyDescent="0.2">
      <c r="A121" s="24" t="s">
        <v>44</v>
      </c>
      <c r="E121" s="25" t="s">
        <v>1547</v>
      </c>
    </row>
    <row r="122" spans="1:18" ht="102" x14ac:dyDescent="0.2">
      <c r="A122" t="s">
        <v>46</v>
      </c>
      <c r="E122" s="23" t="s">
        <v>1548</v>
      </c>
    </row>
    <row r="123" spans="1:18" x14ac:dyDescent="0.2">
      <c r="A123" s="12" t="s">
        <v>37</v>
      </c>
      <c r="B123" s="17" t="s">
        <v>335</v>
      </c>
      <c r="C123" s="17" t="s">
        <v>1549</v>
      </c>
      <c r="D123" s="12" t="s">
        <v>45</v>
      </c>
      <c r="E123" s="18" t="s">
        <v>1550</v>
      </c>
      <c r="F123" s="19" t="s">
        <v>166</v>
      </c>
      <c r="G123" s="20">
        <v>165.6</v>
      </c>
      <c r="H123" s="21">
        <v>0</v>
      </c>
      <c r="I123" s="21">
        <f>ROUND(ROUND(H123,2)*ROUND(G123,3),2)</f>
        <v>0</v>
      </c>
      <c r="O123">
        <f>(I123*21)/100</f>
        <v>0</v>
      </c>
      <c r="P123" t="s">
        <v>17</v>
      </c>
    </row>
    <row r="124" spans="1:18" x14ac:dyDescent="0.2">
      <c r="A124" s="22" t="s">
        <v>42</v>
      </c>
      <c r="E124" s="23" t="s">
        <v>1551</v>
      </c>
    </row>
    <row r="125" spans="1:18" ht="38.25" x14ac:dyDescent="0.2">
      <c r="A125" s="24" t="s">
        <v>44</v>
      </c>
      <c r="E125" s="25" t="s">
        <v>1552</v>
      </c>
    </row>
    <row r="126" spans="1:18" ht="102" x14ac:dyDescent="0.2">
      <c r="A126" t="s">
        <v>46</v>
      </c>
      <c r="E126" s="23" t="s">
        <v>1553</v>
      </c>
    </row>
    <row r="127" spans="1:18" ht="12.75" customHeight="1" x14ac:dyDescent="0.2">
      <c r="A127" s="2" t="s">
        <v>35</v>
      </c>
      <c r="B127" s="2"/>
      <c r="C127" s="27" t="s">
        <v>16</v>
      </c>
      <c r="D127" s="2"/>
      <c r="E127" s="15" t="s">
        <v>393</v>
      </c>
      <c r="F127" s="2"/>
      <c r="G127" s="2"/>
      <c r="H127" s="2"/>
      <c r="I127" s="28">
        <f>0+Q127</f>
        <v>0</v>
      </c>
      <c r="O127">
        <f>0+R127</f>
        <v>0</v>
      </c>
      <c r="Q127">
        <f>0+I128+I132+I136+I140+I144+I148+I152</f>
        <v>0</v>
      </c>
      <c r="R127">
        <f>0+O128+O132+O136+O140+O144+O148+O152</f>
        <v>0</v>
      </c>
    </row>
    <row r="128" spans="1:18" x14ac:dyDescent="0.2">
      <c r="A128" s="12" t="s">
        <v>37</v>
      </c>
      <c r="B128" s="17" t="s">
        <v>340</v>
      </c>
      <c r="C128" s="17" t="s">
        <v>1554</v>
      </c>
      <c r="D128" s="12" t="s">
        <v>45</v>
      </c>
      <c r="E128" s="18" t="s">
        <v>1555</v>
      </c>
      <c r="F128" s="19" t="s">
        <v>681</v>
      </c>
      <c r="G128" s="20">
        <v>1248</v>
      </c>
      <c r="H128" s="21">
        <v>0</v>
      </c>
      <c r="I128" s="21">
        <f>ROUND(ROUND(H128,2)*ROUND(G128,3),2)</f>
        <v>0</v>
      </c>
      <c r="O128">
        <f>(I128*21)/100</f>
        <v>0</v>
      </c>
      <c r="P128" t="s">
        <v>17</v>
      </c>
    </row>
    <row r="129" spans="1:16" x14ac:dyDescent="0.2">
      <c r="A129" s="22" t="s">
        <v>42</v>
      </c>
      <c r="E129" s="23" t="s">
        <v>1556</v>
      </c>
    </row>
    <row r="130" spans="1:16" ht="38.25" x14ac:dyDescent="0.2">
      <c r="A130" s="24" t="s">
        <v>44</v>
      </c>
      <c r="E130" s="25" t="s">
        <v>1799</v>
      </c>
    </row>
    <row r="131" spans="1:16" ht="25.5" x14ac:dyDescent="0.2">
      <c r="A131" t="s">
        <v>46</v>
      </c>
      <c r="E131" s="23" t="s">
        <v>1558</v>
      </c>
    </row>
    <row r="132" spans="1:16" x14ac:dyDescent="0.2">
      <c r="A132" s="12" t="s">
        <v>37</v>
      </c>
      <c r="B132" s="17" t="s">
        <v>347</v>
      </c>
      <c r="C132" s="17" t="s">
        <v>395</v>
      </c>
      <c r="D132" s="12" t="s">
        <v>45</v>
      </c>
      <c r="E132" s="18" t="s">
        <v>396</v>
      </c>
      <c r="F132" s="19" t="s">
        <v>180</v>
      </c>
      <c r="G132" s="20">
        <v>64.268000000000001</v>
      </c>
      <c r="H132" s="21">
        <v>0</v>
      </c>
      <c r="I132" s="21">
        <f>ROUND(ROUND(H132,2)*ROUND(G132,3),2)</f>
        <v>0</v>
      </c>
      <c r="O132">
        <f>(I132*21)/100</f>
        <v>0</v>
      </c>
      <c r="P132" t="s">
        <v>17</v>
      </c>
    </row>
    <row r="133" spans="1:16" ht="25.5" x14ac:dyDescent="0.2">
      <c r="A133" s="22" t="s">
        <v>42</v>
      </c>
      <c r="E133" s="23" t="s">
        <v>1559</v>
      </c>
    </row>
    <row r="134" spans="1:16" ht="89.25" x14ac:dyDescent="0.2">
      <c r="A134" s="24" t="s">
        <v>44</v>
      </c>
      <c r="E134" s="25" t="s">
        <v>1800</v>
      </c>
    </row>
    <row r="135" spans="1:16" ht="382.5" x14ac:dyDescent="0.2">
      <c r="A135" t="s">
        <v>46</v>
      </c>
      <c r="E135" s="23" t="s">
        <v>398</v>
      </c>
    </row>
    <row r="136" spans="1:16" x14ac:dyDescent="0.2">
      <c r="A136" s="12" t="s">
        <v>37</v>
      </c>
      <c r="B136" s="17" t="s">
        <v>352</v>
      </c>
      <c r="C136" s="17" t="s">
        <v>1561</v>
      </c>
      <c r="D136" s="12" t="s">
        <v>45</v>
      </c>
      <c r="E136" s="18" t="s">
        <v>1562</v>
      </c>
      <c r="F136" s="19" t="s">
        <v>150</v>
      </c>
      <c r="G136" s="20">
        <v>9.64</v>
      </c>
      <c r="H136" s="21">
        <v>0</v>
      </c>
      <c r="I136" s="21">
        <f>ROUND(ROUND(H136,2)*ROUND(G136,3),2)</f>
        <v>0</v>
      </c>
      <c r="O136">
        <f>(I136*21)/100</f>
        <v>0</v>
      </c>
      <c r="P136" t="s">
        <v>17</v>
      </c>
    </row>
    <row r="137" spans="1:16" x14ac:dyDescent="0.2">
      <c r="A137" s="22" t="s">
        <v>42</v>
      </c>
      <c r="E137" s="23" t="s">
        <v>1563</v>
      </c>
    </row>
    <row r="138" spans="1:16" x14ac:dyDescent="0.2">
      <c r="A138" s="24" t="s">
        <v>44</v>
      </c>
      <c r="E138" s="25" t="s">
        <v>1801</v>
      </c>
    </row>
    <row r="139" spans="1:16" ht="242.25" x14ac:dyDescent="0.2">
      <c r="A139" t="s">
        <v>46</v>
      </c>
      <c r="E139" s="23" t="s">
        <v>404</v>
      </c>
    </row>
    <row r="140" spans="1:16" x14ac:dyDescent="0.2">
      <c r="A140" s="12" t="s">
        <v>37</v>
      </c>
      <c r="B140" s="17" t="s">
        <v>358</v>
      </c>
      <c r="C140" s="17" t="s">
        <v>1565</v>
      </c>
      <c r="D140" s="12" t="s">
        <v>45</v>
      </c>
      <c r="E140" s="18" t="s">
        <v>1566</v>
      </c>
      <c r="F140" s="19" t="s">
        <v>180</v>
      </c>
      <c r="G140" s="20">
        <v>266.721</v>
      </c>
      <c r="H140" s="21">
        <v>0</v>
      </c>
      <c r="I140" s="21">
        <f>ROUND(ROUND(H140,2)*ROUND(G140,3),2)</f>
        <v>0</v>
      </c>
      <c r="O140">
        <f>(I140*21)/100</f>
        <v>0</v>
      </c>
      <c r="P140" t="s">
        <v>17</v>
      </c>
    </row>
    <row r="141" spans="1:16" ht="38.25" x14ac:dyDescent="0.2">
      <c r="A141" s="22" t="s">
        <v>42</v>
      </c>
      <c r="E141" s="23" t="s">
        <v>1567</v>
      </c>
    </row>
    <row r="142" spans="1:16" ht="229.5" x14ac:dyDescent="0.2">
      <c r="A142" s="24" t="s">
        <v>44</v>
      </c>
      <c r="E142" s="25" t="s">
        <v>1802</v>
      </c>
    </row>
    <row r="143" spans="1:16" ht="369.75" x14ac:dyDescent="0.2">
      <c r="A143" t="s">
        <v>46</v>
      </c>
      <c r="E143" s="23" t="s">
        <v>410</v>
      </c>
    </row>
    <row r="144" spans="1:16" x14ac:dyDescent="0.2">
      <c r="A144" s="12" t="s">
        <v>37</v>
      </c>
      <c r="B144" s="17" t="s">
        <v>364</v>
      </c>
      <c r="C144" s="17" t="s">
        <v>1569</v>
      </c>
      <c r="D144" s="12" t="s">
        <v>45</v>
      </c>
      <c r="E144" s="18" t="s">
        <v>1570</v>
      </c>
      <c r="F144" s="19" t="s">
        <v>150</v>
      </c>
      <c r="G144" s="20">
        <v>37.341000000000001</v>
      </c>
      <c r="H144" s="21">
        <v>0</v>
      </c>
      <c r="I144" s="21">
        <f>ROUND(ROUND(H144,2)*ROUND(G144,3),2)</f>
        <v>0</v>
      </c>
      <c r="O144">
        <f>(I144*21)/100</f>
        <v>0</v>
      </c>
      <c r="P144" t="s">
        <v>17</v>
      </c>
    </row>
    <row r="145" spans="1:18" x14ac:dyDescent="0.2">
      <c r="A145" s="22" t="s">
        <v>42</v>
      </c>
      <c r="E145" s="23" t="s">
        <v>1571</v>
      </c>
    </row>
    <row r="146" spans="1:18" ht="25.5" x14ac:dyDescent="0.2">
      <c r="A146" s="24" t="s">
        <v>44</v>
      </c>
      <c r="E146" s="25" t="s">
        <v>1803</v>
      </c>
    </row>
    <row r="147" spans="1:18" ht="267.75" x14ac:dyDescent="0.2">
      <c r="A147" t="s">
        <v>46</v>
      </c>
      <c r="E147" s="23" t="s">
        <v>1543</v>
      </c>
    </row>
    <row r="148" spans="1:18" x14ac:dyDescent="0.2">
      <c r="A148" s="12" t="s">
        <v>37</v>
      </c>
      <c r="B148" s="17" t="s">
        <v>370</v>
      </c>
      <c r="C148" s="17" t="s">
        <v>1573</v>
      </c>
      <c r="D148" s="12" t="s">
        <v>45</v>
      </c>
      <c r="E148" s="18" t="s">
        <v>1574</v>
      </c>
      <c r="F148" s="19" t="s">
        <v>180</v>
      </c>
      <c r="G148" s="20">
        <v>8.8360000000000003</v>
      </c>
      <c r="H148" s="21">
        <v>0</v>
      </c>
      <c r="I148" s="21">
        <f>ROUND(ROUND(H148,2)*ROUND(G148,3),2)</f>
        <v>0</v>
      </c>
      <c r="O148">
        <f>(I148*21)/100</f>
        <v>0</v>
      </c>
      <c r="P148" t="s">
        <v>17</v>
      </c>
    </row>
    <row r="149" spans="1:18" ht="25.5" x14ac:dyDescent="0.2">
      <c r="A149" s="22" t="s">
        <v>42</v>
      </c>
      <c r="E149" s="23" t="s">
        <v>1575</v>
      </c>
    </row>
    <row r="150" spans="1:18" ht="38.25" x14ac:dyDescent="0.2">
      <c r="A150" s="24" t="s">
        <v>44</v>
      </c>
      <c r="E150" s="25" t="s">
        <v>1804</v>
      </c>
    </row>
    <row r="151" spans="1:18" ht="369.75" x14ac:dyDescent="0.2">
      <c r="A151" t="s">
        <v>46</v>
      </c>
      <c r="E151" s="23" t="s">
        <v>410</v>
      </c>
    </row>
    <row r="152" spans="1:18" x14ac:dyDescent="0.2">
      <c r="A152" s="12" t="s">
        <v>37</v>
      </c>
      <c r="B152" s="17" t="s">
        <v>376</v>
      </c>
      <c r="C152" s="17" t="s">
        <v>1577</v>
      </c>
      <c r="D152" s="12" t="s">
        <v>45</v>
      </c>
      <c r="E152" s="18" t="s">
        <v>1578</v>
      </c>
      <c r="F152" s="19" t="s">
        <v>150</v>
      </c>
      <c r="G152" s="20">
        <v>1.59</v>
      </c>
      <c r="H152" s="21">
        <v>0</v>
      </c>
      <c r="I152" s="21">
        <f>ROUND(ROUND(H152,2)*ROUND(G152,3),2)</f>
        <v>0</v>
      </c>
      <c r="O152">
        <f>(I152*21)/100</f>
        <v>0</v>
      </c>
      <c r="P152" t="s">
        <v>17</v>
      </c>
    </row>
    <row r="153" spans="1:18" x14ac:dyDescent="0.2">
      <c r="A153" s="22" t="s">
        <v>42</v>
      </c>
      <c r="E153" s="23" t="s">
        <v>1579</v>
      </c>
    </row>
    <row r="154" spans="1:18" x14ac:dyDescent="0.2">
      <c r="A154" s="24" t="s">
        <v>44</v>
      </c>
      <c r="E154" s="25" t="s">
        <v>1805</v>
      </c>
    </row>
    <row r="155" spans="1:18" ht="267.75" x14ac:dyDescent="0.2">
      <c r="A155" t="s">
        <v>46</v>
      </c>
      <c r="E155" s="23" t="s">
        <v>1543</v>
      </c>
    </row>
    <row r="156" spans="1:18" ht="12.75" customHeight="1" x14ac:dyDescent="0.2">
      <c r="A156" s="2" t="s">
        <v>35</v>
      </c>
      <c r="B156" s="2"/>
      <c r="C156" s="27" t="s">
        <v>25</v>
      </c>
      <c r="D156" s="2"/>
      <c r="E156" s="15" t="s">
        <v>405</v>
      </c>
      <c r="F156" s="2"/>
      <c r="G156" s="2"/>
      <c r="H156" s="2"/>
      <c r="I156" s="28">
        <f>0+Q156</f>
        <v>0</v>
      </c>
      <c r="O156">
        <f>0+R156</f>
        <v>0</v>
      </c>
      <c r="Q156">
        <f>0+I157+I161+I165+I169+I173+I177+I181+I185+I189+I193+I197+I201+I205+I209+I213+I217+I221+I225</f>
        <v>0</v>
      </c>
      <c r="R156">
        <f>0+O157+O161+O165+O169+O173+O177+O181+O185+O189+O193+O197+O201+O205+O209+O213+O217+O221+O225</f>
        <v>0</v>
      </c>
    </row>
    <row r="157" spans="1:18" x14ac:dyDescent="0.2">
      <c r="A157" s="12" t="s">
        <v>37</v>
      </c>
      <c r="B157" s="17" t="s">
        <v>382</v>
      </c>
      <c r="C157" s="17" t="s">
        <v>1581</v>
      </c>
      <c r="D157" s="12" t="s">
        <v>45</v>
      </c>
      <c r="E157" s="18" t="s">
        <v>1582</v>
      </c>
      <c r="F157" s="19" t="s">
        <v>180</v>
      </c>
      <c r="G157" s="20">
        <v>33</v>
      </c>
      <c r="H157" s="21">
        <v>0</v>
      </c>
      <c r="I157" s="21">
        <f>ROUND(ROUND(H157,2)*ROUND(G157,3),2)</f>
        <v>0</v>
      </c>
      <c r="O157">
        <f>(I157*21)/100</f>
        <v>0</v>
      </c>
      <c r="P157" t="s">
        <v>17</v>
      </c>
    </row>
    <row r="158" spans="1:18" ht="25.5" x14ac:dyDescent="0.2">
      <c r="A158" s="22" t="s">
        <v>42</v>
      </c>
      <c r="E158" s="23" t="s">
        <v>1583</v>
      </c>
    </row>
    <row r="159" spans="1:18" ht="38.25" x14ac:dyDescent="0.2">
      <c r="A159" s="24" t="s">
        <v>44</v>
      </c>
      <c r="E159" s="25" t="s">
        <v>1806</v>
      </c>
    </row>
    <row r="160" spans="1:18" ht="369.75" x14ac:dyDescent="0.2">
      <c r="A160" t="s">
        <v>46</v>
      </c>
      <c r="E160" s="23" t="s">
        <v>410</v>
      </c>
    </row>
    <row r="161" spans="1:16" x14ac:dyDescent="0.2">
      <c r="A161" s="12" t="s">
        <v>37</v>
      </c>
      <c r="B161" s="17" t="s">
        <v>388</v>
      </c>
      <c r="C161" s="17" t="s">
        <v>1585</v>
      </c>
      <c r="D161" s="12" t="s">
        <v>45</v>
      </c>
      <c r="E161" s="18" t="s">
        <v>1586</v>
      </c>
      <c r="F161" s="19" t="s">
        <v>150</v>
      </c>
      <c r="G161" s="20">
        <v>6.6</v>
      </c>
      <c r="H161" s="21">
        <v>0</v>
      </c>
      <c r="I161" s="21">
        <f>ROUND(ROUND(H161,2)*ROUND(G161,3),2)</f>
        <v>0</v>
      </c>
      <c r="O161">
        <f>(I161*21)/100</f>
        <v>0</v>
      </c>
      <c r="P161" t="s">
        <v>17</v>
      </c>
    </row>
    <row r="162" spans="1:16" x14ac:dyDescent="0.2">
      <c r="A162" s="22" t="s">
        <v>42</v>
      </c>
      <c r="E162" s="23" t="s">
        <v>1587</v>
      </c>
    </row>
    <row r="163" spans="1:16" x14ac:dyDescent="0.2">
      <c r="A163" s="24" t="s">
        <v>44</v>
      </c>
      <c r="E163" s="25" t="s">
        <v>1807</v>
      </c>
    </row>
    <row r="164" spans="1:16" ht="267.75" x14ac:dyDescent="0.2">
      <c r="A164" t="s">
        <v>46</v>
      </c>
      <c r="E164" s="23" t="s">
        <v>1543</v>
      </c>
    </row>
    <row r="165" spans="1:16" x14ac:dyDescent="0.2">
      <c r="A165" s="12" t="s">
        <v>37</v>
      </c>
      <c r="B165" s="17" t="s">
        <v>394</v>
      </c>
      <c r="C165" s="17" t="s">
        <v>1589</v>
      </c>
      <c r="D165" s="12" t="s">
        <v>45</v>
      </c>
      <c r="E165" s="18" t="s">
        <v>1590</v>
      </c>
      <c r="F165" s="19" t="s">
        <v>180</v>
      </c>
      <c r="G165" s="20">
        <v>840.30700000000002</v>
      </c>
      <c r="H165" s="21">
        <v>0</v>
      </c>
      <c r="I165" s="21">
        <f>ROUND(ROUND(H165,2)*ROUND(G165,3),2)</f>
        <v>0</v>
      </c>
      <c r="O165">
        <f>(I165*21)/100</f>
        <v>0</v>
      </c>
      <c r="P165" t="s">
        <v>17</v>
      </c>
    </row>
    <row r="166" spans="1:16" ht="38.25" x14ac:dyDescent="0.2">
      <c r="A166" s="22" t="s">
        <v>42</v>
      </c>
      <c r="E166" s="23" t="s">
        <v>1591</v>
      </c>
    </row>
    <row r="167" spans="1:16" ht="178.5" x14ac:dyDescent="0.2">
      <c r="A167" s="24" t="s">
        <v>44</v>
      </c>
      <c r="E167" s="25" t="s">
        <v>1808</v>
      </c>
    </row>
    <row r="168" spans="1:16" ht="369.75" x14ac:dyDescent="0.2">
      <c r="A168" t="s">
        <v>46</v>
      </c>
      <c r="E168" s="23" t="s">
        <v>410</v>
      </c>
    </row>
    <row r="169" spans="1:16" x14ac:dyDescent="0.2">
      <c r="A169" s="12" t="s">
        <v>37</v>
      </c>
      <c r="B169" s="17" t="s">
        <v>399</v>
      </c>
      <c r="C169" s="17" t="s">
        <v>1593</v>
      </c>
      <c r="D169" s="12" t="s">
        <v>45</v>
      </c>
      <c r="E169" s="18" t="s">
        <v>1594</v>
      </c>
      <c r="F169" s="19" t="s">
        <v>150</v>
      </c>
      <c r="G169" s="20">
        <v>134.44900000000001</v>
      </c>
      <c r="H169" s="21">
        <v>0</v>
      </c>
      <c r="I169" s="21">
        <f>ROUND(ROUND(H169,2)*ROUND(G169,3),2)</f>
        <v>0</v>
      </c>
      <c r="O169">
        <f>(I169*21)/100</f>
        <v>0</v>
      </c>
      <c r="P169" t="s">
        <v>17</v>
      </c>
    </row>
    <row r="170" spans="1:16" x14ac:dyDescent="0.2">
      <c r="A170" s="22" t="s">
        <v>42</v>
      </c>
      <c r="E170" s="23" t="s">
        <v>1541</v>
      </c>
    </row>
    <row r="171" spans="1:16" x14ac:dyDescent="0.2">
      <c r="A171" s="24" t="s">
        <v>44</v>
      </c>
      <c r="E171" s="25" t="s">
        <v>1809</v>
      </c>
    </row>
    <row r="172" spans="1:16" ht="267.75" x14ac:dyDescent="0.2">
      <c r="A172" t="s">
        <v>46</v>
      </c>
      <c r="E172" s="23" t="s">
        <v>1596</v>
      </c>
    </row>
    <row r="173" spans="1:16" x14ac:dyDescent="0.2">
      <c r="A173" s="12" t="s">
        <v>37</v>
      </c>
      <c r="B173" s="17" t="s">
        <v>406</v>
      </c>
      <c r="C173" s="17" t="s">
        <v>1597</v>
      </c>
      <c r="D173" s="12" t="s">
        <v>45</v>
      </c>
      <c r="E173" s="18" t="s">
        <v>1598</v>
      </c>
      <c r="F173" s="19" t="s">
        <v>150</v>
      </c>
      <c r="G173" s="20">
        <v>22.404</v>
      </c>
      <c r="H173" s="21">
        <v>0</v>
      </c>
      <c r="I173" s="21">
        <f>ROUND(ROUND(H173,2)*ROUND(G173,3),2)</f>
        <v>0</v>
      </c>
      <c r="O173">
        <f>(I173*21)/100</f>
        <v>0</v>
      </c>
      <c r="P173" t="s">
        <v>17</v>
      </c>
    </row>
    <row r="174" spans="1:16" ht="38.25" x14ac:dyDescent="0.2">
      <c r="A174" s="22" t="s">
        <v>42</v>
      </c>
      <c r="E174" s="23" t="s">
        <v>1599</v>
      </c>
    </row>
    <row r="175" spans="1:16" ht="76.5" x14ac:dyDescent="0.2">
      <c r="A175" s="24" t="s">
        <v>44</v>
      </c>
      <c r="E175" s="25" t="s">
        <v>1600</v>
      </c>
    </row>
    <row r="176" spans="1:16" ht="255" x14ac:dyDescent="0.2">
      <c r="A176" t="s">
        <v>46</v>
      </c>
      <c r="E176" s="23" t="s">
        <v>1601</v>
      </c>
    </row>
    <row r="177" spans="1:16" x14ac:dyDescent="0.2">
      <c r="A177" s="12" t="s">
        <v>37</v>
      </c>
      <c r="B177" s="17" t="s">
        <v>411</v>
      </c>
      <c r="C177" s="17" t="s">
        <v>1602</v>
      </c>
      <c r="D177" s="12" t="s">
        <v>45</v>
      </c>
      <c r="E177" s="18" t="s">
        <v>1603</v>
      </c>
      <c r="F177" s="19" t="s">
        <v>197</v>
      </c>
      <c r="G177" s="20">
        <v>27.6</v>
      </c>
      <c r="H177" s="21">
        <v>0</v>
      </c>
      <c r="I177" s="21">
        <f>ROUND(ROUND(H177,2)*ROUND(G177,3),2)</f>
        <v>0</v>
      </c>
      <c r="O177">
        <f>(I177*21)/100</f>
        <v>0</v>
      </c>
      <c r="P177" t="s">
        <v>17</v>
      </c>
    </row>
    <row r="178" spans="1:16" x14ac:dyDescent="0.2">
      <c r="A178" s="22" t="s">
        <v>42</v>
      </c>
      <c r="E178" s="23" t="s">
        <v>1604</v>
      </c>
    </row>
    <row r="179" spans="1:16" ht="38.25" x14ac:dyDescent="0.2">
      <c r="A179" s="24" t="s">
        <v>44</v>
      </c>
      <c r="E179" s="25" t="s">
        <v>1810</v>
      </c>
    </row>
    <row r="180" spans="1:16" ht="51" x14ac:dyDescent="0.2">
      <c r="A180" t="s">
        <v>46</v>
      </c>
      <c r="E180" s="23" t="s">
        <v>1606</v>
      </c>
    </row>
    <row r="181" spans="1:16" x14ac:dyDescent="0.2">
      <c r="A181" s="12" t="s">
        <v>37</v>
      </c>
      <c r="B181" s="17" t="s">
        <v>416</v>
      </c>
      <c r="C181" s="17" t="s">
        <v>1607</v>
      </c>
      <c r="D181" s="12" t="s">
        <v>45</v>
      </c>
      <c r="E181" s="18" t="s">
        <v>1608</v>
      </c>
      <c r="F181" s="19" t="s">
        <v>89</v>
      </c>
      <c r="G181" s="20">
        <v>4</v>
      </c>
      <c r="H181" s="21">
        <v>0</v>
      </c>
      <c r="I181" s="21">
        <f>ROUND(ROUND(H181,2)*ROUND(G181,3),2)</f>
        <v>0</v>
      </c>
      <c r="O181">
        <f>(I181*21)/100</f>
        <v>0</v>
      </c>
      <c r="P181" t="s">
        <v>17</v>
      </c>
    </row>
    <row r="182" spans="1:16" ht="76.5" x14ac:dyDescent="0.2">
      <c r="A182" s="22" t="s">
        <v>42</v>
      </c>
      <c r="E182" s="23" t="s">
        <v>1811</v>
      </c>
    </row>
    <row r="183" spans="1:16" ht="38.25" x14ac:dyDescent="0.2">
      <c r="A183" s="24" t="s">
        <v>44</v>
      </c>
      <c r="E183" s="25" t="s">
        <v>1610</v>
      </c>
    </row>
    <row r="184" spans="1:16" ht="229.5" x14ac:dyDescent="0.2">
      <c r="A184" t="s">
        <v>46</v>
      </c>
      <c r="E184" s="23" t="s">
        <v>1611</v>
      </c>
    </row>
    <row r="185" spans="1:16" x14ac:dyDescent="0.2">
      <c r="A185" s="12" t="s">
        <v>37</v>
      </c>
      <c r="B185" s="17" t="s">
        <v>421</v>
      </c>
      <c r="C185" s="17" t="s">
        <v>1612</v>
      </c>
      <c r="D185" s="12" t="s">
        <v>45</v>
      </c>
      <c r="E185" s="18" t="s">
        <v>1613</v>
      </c>
      <c r="F185" s="19" t="s">
        <v>89</v>
      </c>
      <c r="G185" s="20">
        <v>2</v>
      </c>
      <c r="H185" s="21">
        <v>0</v>
      </c>
      <c r="I185" s="21">
        <f>ROUND(ROUND(H185,2)*ROUND(G185,3),2)</f>
        <v>0</v>
      </c>
      <c r="O185">
        <f>(I185*21)/100</f>
        <v>0</v>
      </c>
      <c r="P185" t="s">
        <v>17</v>
      </c>
    </row>
    <row r="186" spans="1:16" ht="51" x14ac:dyDescent="0.2">
      <c r="A186" s="22" t="s">
        <v>42</v>
      </c>
      <c r="E186" s="23" t="s">
        <v>1812</v>
      </c>
    </row>
    <row r="187" spans="1:16" ht="38.25" x14ac:dyDescent="0.2">
      <c r="A187" s="24" t="s">
        <v>44</v>
      </c>
      <c r="E187" s="25" t="s">
        <v>1615</v>
      </c>
    </row>
    <row r="188" spans="1:16" ht="229.5" x14ac:dyDescent="0.2">
      <c r="A188" t="s">
        <v>46</v>
      </c>
      <c r="E188" s="23" t="s">
        <v>1611</v>
      </c>
    </row>
    <row r="189" spans="1:16" x14ac:dyDescent="0.2">
      <c r="A189" s="12" t="s">
        <v>37</v>
      </c>
      <c r="B189" s="17" t="s">
        <v>427</v>
      </c>
      <c r="C189" s="17" t="s">
        <v>1616</v>
      </c>
      <c r="D189" s="12" t="s">
        <v>45</v>
      </c>
      <c r="E189" s="18" t="s">
        <v>1617</v>
      </c>
      <c r="F189" s="19" t="s">
        <v>180</v>
      </c>
      <c r="G189" s="20">
        <v>3.2410000000000001</v>
      </c>
      <c r="H189" s="21">
        <v>0</v>
      </c>
      <c r="I189" s="21">
        <f>ROUND(ROUND(H189,2)*ROUND(G189,3),2)</f>
        <v>0</v>
      </c>
      <c r="O189">
        <f>(I189*21)/100</f>
        <v>0</v>
      </c>
      <c r="P189" t="s">
        <v>17</v>
      </c>
    </row>
    <row r="190" spans="1:16" ht="25.5" x14ac:dyDescent="0.2">
      <c r="A190" s="22" t="s">
        <v>42</v>
      </c>
      <c r="E190" s="23" t="s">
        <v>1618</v>
      </c>
    </row>
    <row r="191" spans="1:16" ht="38.25" x14ac:dyDescent="0.2">
      <c r="A191" s="24" t="s">
        <v>44</v>
      </c>
      <c r="E191" s="25" t="s">
        <v>1813</v>
      </c>
    </row>
    <row r="192" spans="1:16" ht="229.5" x14ac:dyDescent="0.2">
      <c r="A192" t="s">
        <v>46</v>
      </c>
      <c r="E192" s="23" t="s">
        <v>1620</v>
      </c>
    </row>
    <row r="193" spans="1:16" x14ac:dyDescent="0.2">
      <c r="A193" s="12" t="s">
        <v>37</v>
      </c>
      <c r="B193" s="17" t="s">
        <v>432</v>
      </c>
      <c r="C193" s="17" t="s">
        <v>703</v>
      </c>
      <c r="D193" s="12" t="s">
        <v>45</v>
      </c>
      <c r="E193" s="18" t="s">
        <v>704</v>
      </c>
      <c r="F193" s="19" t="s">
        <v>180</v>
      </c>
      <c r="G193" s="20">
        <v>38.933999999999997</v>
      </c>
      <c r="H193" s="21">
        <v>0</v>
      </c>
      <c r="I193" s="21">
        <f>ROUND(ROUND(H193,2)*ROUND(G193,3),2)</f>
        <v>0</v>
      </c>
      <c r="O193">
        <f>(I193*21)/100</f>
        <v>0</v>
      </c>
      <c r="P193" t="s">
        <v>17</v>
      </c>
    </row>
    <row r="194" spans="1:16" ht="25.5" x14ac:dyDescent="0.2">
      <c r="A194" s="22" t="s">
        <v>42</v>
      </c>
      <c r="E194" s="23" t="s">
        <v>1621</v>
      </c>
    </row>
    <row r="195" spans="1:16" ht="89.25" x14ac:dyDescent="0.2">
      <c r="A195" s="24" t="s">
        <v>44</v>
      </c>
      <c r="E195" s="25" t="s">
        <v>1814</v>
      </c>
    </row>
    <row r="196" spans="1:16" ht="369.75" x14ac:dyDescent="0.2">
      <c r="A196" t="s">
        <v>46</v>
      </c>
      <c r="E196" s="23" t="s">
        <v>410</v>
      </c>
    </row>
    <row r="197" spans="1:16" x14ac:dyDescent="0.2">
      <c r="A197" s="12" t="s">
        <v>37</v>
      </c>
      <c r="B197" s="17" t="s">
        <v>439</v>
      </c>
      <c r="C197" s="17" t="s">
        <v>1623</v>
      </c>
      <c r="D197" s="12" t="s">
        <v>1473</v>
      </c>
      <c r="E197" s="18" t="s">
        <v>1624</v>
      </c>
      <c r="F197" s="19" t="s">
        <v>180</v>
      </c>
      <c r="G197" s="20">
        <v>159.179</v>
      </c>
      <c r="H197" s="21">
        <v>0</v>
      </c>
      <c r="I197" s="21">
        <f>ROUND(ROUND(H197,2)*ROUND(G197,3),2)</f>
        <v>0</v>
      </c>
      <c r="O197">
        <f>(I197*21)/100</f>
        <v>0</v>
      </c>
      <c r="P197" t="s">
        <v>17</v>
      </c>
    </row>
    <row r="198" spans="1:16" ht="38.25" x14ac:dyDescent="0.2">
      <c r="A198" s="22" t="s">
        <v>42</v>
      </c>
      <c r="E198" s="23" t="s">
        <v>1625</v>
      </c>
    </row>
    <row r="199" spans="1:16" ht="153" x14ac:dyDescent="0.2">
      <c r="A199" s="24" t="s">
        <v>44</v>
      </c>
      <c r="E199" s="25" t="s">
        <v>1815</v>
      </c>
    </row>
    <row r="200" spans="1:16" ht="369.75" x14ac:dyDescent="0.2">
      <c r="A200" t="s">
        <v>46</v>
      </c>
      <c r="E200" s="23" t="s">
        <v>410</v>
      </c>
    </row>
    <row r="201" spans="1:16" x14ac:dyDescent="0.2">
      <c r="A201" s="12" t="s">
        <v>37</v>
      </c>
      <c r="B201" s="17" t="s">
        <v>445</v>
      </c>
      <c r="C201" s="17" t="s">
        <v>1623</v>
      </c>
      <c r="D201" s="12" t="s">
        <v>1476</v>
      </c>
      <c r="E201" s="18" t="s">
        <v>1624</v>
      </c>
      <c r="F201" s="19" t="s">
        <v>180</v>
      </c>
      <c r="G201" s="20">
        <v>7.2</v>
      </c>
      <c r="H201" s="21">
        <v>0</v>
      </c>
      <c r="I201" s="21">
        <f>ROUND(ROUND(H201,2)*ROUND(G201,3),2)</f>
        <v>0</v>
      </c>
      <c r="O201">
        <f>(I201*21)/100</f>
        <v>0</v>
      </c>
      <c r="P201" t="s">
        <v>17</v>
      </c>
    </row>
    <row r="202" spans="1:16" ht="38.25" x14ac:dyDescent="0.2">
      <c r="A202" s="22" t="s">
        <v>42</v>
      </c>
      <c r="E202" s="23" t="s">
        <v>1627</v>
      </c>
    </row>
    <row r="203" spans="1:16" ht="63.75" x14ac:dyDescent="0.2">
      <c r="A203" s="24" t="s">
        <v>44</v>
      </c>
      <c r="E203" s="25" t="s">
        <v>1628</v>
      </c>
    </row>
    <row r="204" spans="1:16" ht="369.75" x14ac:dyDescent="0.2">
      <c r="A204" t="s">
        <v>46</v>
      </c>
      <c r="E204" s="23" t="s">
        <v>410</v>
      </c>
    </row>
    <row r="205" spans="1:16" x14ac:dyDescent="0.2">
      <c r="A205" s="12" t="s">
        <v>37</v>
      </c>
      <c r="B205" s="17" t="s">
        <v>450</v>
      </c>
      <c r="C205" s="17" t="s">
        <v>1629</v>
      </c>
      <c r="D205" s="12" t="s">
        <v>45</v>
      </c>
      <c r="E205" s="18" t="s">
        <v>1630</v>
      </c>
      <c r="F205" s="19" t="s">
        <v>180</v>
      </c>
      <c r="G205" s="20">
        <v>7.5</v>
      </c>
      <c r="H205" s="21">
        <v>0</v>
      </c>
      <c r="I205" s="21">
        <f>ROUND(ROUND(H205,2)*ROUND(G205,3),2)</f>
        <v>0</v>
      </c>
      <c r="O205">
        <f>(I205*21)/100</f>
        <v>0</v>
      </c>
      <c r="P205" t="s">
        <v>17</v>
      </c>
    </row>
    <row r="206" spans="1:16" ht="25.5" x14ac:dyDescent="0.2">
      <c r="A206" s="22" t="s">
        <v>42</v>
      </c>
      <c r="E206" s="23" t="s">
        <v>1816</v>
      </c>
    </row>
    <row r="207" spans="1:16" ht="38.25" x14ac:dyDescent="0.2">
      <c r="A207" s="24" t="s">
        <v>44</v>
      </c>
      <c r="E207" s="25" t="s">
        <v>1632</v>
      </c>
    </row>
    <row r="208" spans="1:16" ht="369.75" x14ac:dyDescent="0.2">
      <c r="A208" t="s">
        <v>46</v>
      </c>
      <c r="E208" s="23" t="s">
        <v>1633</v>
      </c>
    </row>
    <row r="209" spans="1:16" x14ac:dyDescent="0.2">
      <c r="A209" s="12" t="s">
        <v>37</v>
      </c>
      <c r="B209" s="17" t="s">
        <v>455</v>
      </c>
      <c r="C209" s="17" t="s">
        <v>1634</v>
      </c>
      <c r="D209" s="12" t="s">
        <v>45</v>
      </c>
      <c r="E209" s="18" t="s">
        <v>1635</v>
      </c>
      <c r="F209" s="19" t="s">
        <v>180</v>
      </c>
      <c r="G209" s="20">
        <v>114.425</v>
      </c>
      <c r="H209" s="21">
        <v>0</v>
      </c>
      <c r="I209" s="21">
        <f>ROUND(ROUND(H209,2)*ROUND(G209,3),2)</f>
        <v>0</v>
      </c>
      <c r="O209">
        <f>(I209*21)/100</f>
        <v>0</v>
      </c>
      <c r="P209" t="s">
        <v>17</v>
      </c>
    </row>
    <row r="210" spans="1:16" ht="38.25" x14ac:dyDescent="0.2">
      <c r="A210" s="22" t="s">
        <v>42</v>
      </c>
      <c r="E210" s="23" t="s">
        <v>1636</v>
      </c>
    </row>
    <row r="211" spans="1:16" ht="63.75" x14ac:dyDescent="0.2">
      <c r="A211" s="24" t="s">
        <v>44</v>
      </c>
      <c r="E211" s="25" t="s">
        <v>1817</v>
      </c>
    </row>
    <row r="212" spans="1:16" ht="38.25" x14ac:dyDescent="0.2">
      <c r="A212" t="s">
        <v>46</v>
      </c>
      <c r="E212" s="23" t="s">
        <v>357</v>
      </c>
    </row>
    <row r="213" spans="1:16" x14ac:dyDescent="0.2">
      <c r="A213" s="12" t="s">
        <v>37</v>
      </c>
      <c r="B213" s="17" t="s">
        <v>461</v>
      </c>
      <c r="C213" s="17" t="s">
        <v>1638</v>
      </c>
      <c r="D213" s="12" t="s">
        <v>45</v>
      </c>
      <c r="E213" s="18" t="s">
        <v>1639</v>
      </c>
      <c r="F213" s="19" t="s">
        <v>180</v>
      </c>
      <c r="G213" s="20">
        <v>40.799999999999997</v>
      </c>
      <c r="H213" s="21">
        <v>0</v>
      </c>
      <c r="I213" s="21">
        <f>ROUND(ROUND(H213,2)*ROUND(G213,3),2)</f>
        <v>0</v>
      </c>
      <c r="O213">
        <f>(I213*21)/100</f>
        <v>0</v>
      </c>
      <c r="P213" t="s">
        <v>17</v>
      </c>
    </row>
    <row r="214" spans="1:16" ht="25.5" x14ac:dyDescent="0.2">
      <c r="A214" s="22" t="s">
        <v>42</v>
      </c>
      <c r="E214" s="23" t="s">
        <v>1640</v>
      </c>
    </row>
    <row r="215" spans="1:16" ht="38.25" x14ac:dyDescent="0.2">
      <c r="A215" s="24" t="s">
        <v>44</v>
      </c>
      <c r="E215" s="25" t="s">
        <v>1818</v>
      </c>
    </row>
    <row r="216" spans="1:16" ht="293.25" x14ac:dyDescent="0.2">
      <c r="A216" t="s">
        <v>46</v>
      </c>
      <c r="E216" s="23" t="s">
        <v>1642</v>
      </c>
    </row>
    <row r="217" spans="1:16" x14ac:dyDescent="0.2">
      <c r="A217" s="12" t="s">
        <v>37</v>
      </c>
      <c r="B217" s="17" t="s">
        <v>466</v>
      </c>
      <c r="C217" s="17" t="s">
        <v>422</v>
      </c>
      <c r="D217" s="12" t="s">
        <v>45</v>
      </c>
      <c r="E217" s="18" t="s">
        <v>423</v>
      </c>
      <c r="F217" s="19" t="s">
        <v>180</v>
      </c>
      <c r="G217" s="20">
        <v>418.5</v>
      </c>
      <c r="H217" s="21">
        <v>0</v>
      </c>
      <c r="I217" s="21">
        <f>ROUND(ROUND(H217,2)*ROUND(G217,3),2)</f>
        <v>0</v>
      </c>
      <c r="O217">
        <f>(I217*21)/100</f>
        <v>0</v>
      </c>
      <c r="P217" t="s">
        <v>17</v>
      </c>
    </row>
    <row r="218" spans="1:16" ht="25.5" x14ac:dyDescent="0.2">
      <c r="A218" s="22" t="s">
        <v>42</v>
      </c>
      <c r="E218" s="23" t="s">
        <v>1643</v>
      </c>
    </row>
    <row r="219" spans="1:16" ht="38.25" x14ac:dyDescent="0.2">
      <c r="A219" s="24" t="s">
        <v>44</v>
      </c>
      <c r="E219" s="25" t="s">
        <v>1819</v>
      </c>
    </row>
    <row r="220" spans="1:16" ht="51" x14ac:dyDescent="0.2">
      <c r="A220" t="s">
        <v>46</v>
      </c>
      <c r="E220" s="23" t="s">
        <v>426</v>
      </c>
    </row>
    <row r="221" spans="1:16" x14ac:dyDescent="0.2">
      <c r="A221" s="12" t="s">
        <v>37</v>
      </c>
      <c r="B221" s="17" t="s">
        <v>471</v>
      </c>
      <c r="C221" s="17" t="s">
        <v>1645</v>
      </c>
      <c r="D221" s="12" t="s">
        <v>45</v>
      </c>
      <c r="E221" s="18" t="s">
        <v>1646</v>
      </c>
      <c r="F221" s="19" t="s">
        <v>180</v>
      </c>
      <c r="G221" s="20">
        <v>297.02999999999997</v>
      </c>
      <c r="H221" s="21">
        <v>0</v>
      </c>
      <c r="I221" s="21">
        <f>ROUND(ROUND(H221,2)*ROUND(G221,3),2)</f>
        <v>0</v>
      </c>
      <c r="O221">
        <f>(I221*21)/100</f>
        <v>0</v>
      </c>
      <c r="P221" t="s">
        <v>17</v>
      </c>
    </row>
    <row r="222" spans="1:16" ht="25.5" x14ac:dyDescent="0.2">
      <c r="A222" s="22" t="s">
        <v>42</v>
      </c>
      <c r="E222" s="23" t="s">
        <v>1647</v>
      </c>
    </row>
    <row r="223" spans="1:16" ht="76.5" x14ac:dyDescent="0.2">
      <c r="A223" s="24" t="s">
        <v>44</v>
      </c>
      <c r="E223" s="25" t="s">
        <v>1820</v>
      </c>
    </row>
    <row r="224" spans="1:16" ht="51" x14ac:dyDescent="0.2">
      <c r="A224" t="s">
        <v>46</v>
      </c>
      <c r="E224" s="23" t="s">
        <v>1649</v>
      </c>
    </row>
    <row r="225" spans="1:18" x14ac:dyDescent="0.2">
      <c r="A225" s="12" t="s">
        <v>37</v>
      </c>
      <c r="B225" s="17" t="s">
        <v>476</v>
      </c>
      <c r="C225" s="17" t="s">
        <v>428</v>
      </c>
      <c r="D225" s="12" t="s">
        <v>45</v>
      </c>
      <c r="E225" s="18" t="s">
        <v>429</v>
      </c>
      <c r="F225" s="19" t="s">
        <v>180</v>
      </c>
      <c r="G225" s="20">
        <v>204.404</v>
      </c>
      <c r="H225" s="21">
        <v>0</v>
      </c>
      <c r="I225" s="21">
        <f>ROUND(ROUND(H225,2)*ROUND(G225,3),2)</f>
        <v>0</v>
      </c>
      <c r="O225">
        <f>(I225*21)/100</f>
        <v>0</v>
      </c>
      <c r="P225" t="s">
        <v>17</v>
      </c>
    </row>
    <row r="226" spans="1:18" ht="38.25" x14ac:dyDescent="0.2">
      <c r="A226" s="22" t="s">
        <v>42</v>
      </c>
      <c r="E226" s="23" t="s">
        <v>1650</v>
      </c>
    </row>
    <row r="227" spans="1:18" ht="178.5" x14ac:dyDescent="0.2">
      <c r="A227" s="24" t="s">
        <v>44</v>
      </c>
      <c r="E227" s="25" t="s">
        <v>1821</v>
      </c>
    </row>
    <row r="228" spans="1:18" ht="102" x14ac:dyDescent="0.2">
      <c r="A228" t="s">
        <v>46</v>
      </c>
      <c r="E228" s="23" t="s">
        <v>431</v>
      </c>
    </row>
    <row r="229" spans="1:18" ht="12.75" customHeight="1" x14ac:dyDescent="0.2">
      <c r="A229" s="2" t="s">
        <v>35</v>
      </c>
      <c r="B229" s="2"/>
      <c r="C229" s="27" t="s">
        <v>27</v>
      </c>
      <c r="D229" s="2"/>
      <c r="E229" s="15" t="s">
        <v>438</v>
      </c>
      <c r="F229" s="2"/>
      <c r="G229" s="2"/>
      <c r="H229" s="2"/>
      <c r="I229" s="28">
        <f>0+Q229</f>
        <v>0</v>
      </c>
      <c r="O229">
        <f>0+R229</f>
        <v>0</v>
      </c>
      <c r="Q229">
        <f>0+I230+I234+I238+I242+I246+I250+I254</f>
        <v>0</v>
      </c>
      <c r="R229">
        <f>0+O230+O234+O238+O242+O246+O250+O254</f>
        <v>0</v>
      </c>
    </row>
    <row r="230" spans="1:18" x14ac:dyDescent="0.2">
      <c r="A230" s="12" t="s">
        <v>37</v>
      </c>
      <c r="B230" s="17" t="s">
        <v>482</v>
      </c>
      <c r="C230" s="17" t="s">
        <v>467</v>
      </c>
      <c r="D230" s="12" t="s">
        <v>1473</v>
      </c>
      <c r="E230" s="18" t="s">
        <v>468</v>
      </c>
      <c r="F230" s="19" t="s">
        <v>166</v>
      </c>
      <c r="G230" s="20">
        <v>968.3</v>
      </c>
      <c r="H230" s="21">
        <v>0</v>
      </c>
      <c r="I230" s="21">
        <f>ROUND(ROUND(H230,2)*ROUND(G230,3),2)</f>
        <v>0</v>
      </c>
      <c r="O230">
        <f>(I230*21)/100</f>
        <v>0</v>
      </c>
      <c r="P230" t="s">
        <v>17</v>
      </c>
    </row>
    <row r="231" spans="1:18" ht="25.5" x14ac:dyDescent="0.2">
      <c r="A231" s="22" t="s">
        <v>42</v>
      </c>
      <c r="E231" s="23" t="s">
        <v>1652</v>
      </c>
    </row>
    <row r="232" spans="1:18" x14ac:dyDescent="0.2">
      <c r="A232" s="24" t="s">
        <v>44</v>
      </c>
      <c r="E232" s="25" t="s">
        <v>1653</v>
      </c>
    </row>
    <row r="233" spans="1:18" ht="51" x14ac:dyDescent="0.2">
      <c r="A233" t="s">
        <v>46</v>
      </c>
      <c r="E233" s="23" t="s">
        <v>465</v>
      </c>
    </row>
    <row r="234" spans="1:18" x14ac:dyDescent="0.2">
      <c r="A234" s="12" t="s">
        <v>37</v>
      </c>
      <c r="B234" s="17" t="s">
        <v>487</v>
      </c>
      <c r="C234" s="17" t="s">
        <v>467</v>
      </c>
      <c r="D234" s="12" t="s">
        <v>1476</v>
      </c>
      <c r="E234" s="18" t="s">
        <v>468</v>
      </c>
      <c r="F234" s="19" t="s">
        <v>166</v>
      </c>
      <c r="G234" s="20">
        <v>968.3</v>
      </c>
      <c r="H234" s="21">
        <v>0</v>
      </c>
      <c r="I234" s="21">
        <f>ROUND(ROUND(H234,2)*ROUND(G234,3),2)</f>
        <v>0</v>
      </c>
      <c r="O234">
        <f>(I234*21)/100</f>
        <v>0</v>
      </c>
      <c r="P234" t="s">
        <v>17</v>
      </c>
    </row>
    <row r="235" spans="1:18" ht="25.5" x14ac:dyDescent="0.2">
      <c r="A235" s="22" t="s">
        <v>42</v>
      </c>
      <c r="E235" s="23" t="s">
        <v>1822</v>
      </c>
    </row>
    <row r="236" spans="1:18" x14ac:dyDescent="0.2">
      <c r="A236" s="24" t="s">
        <v>44</v>
      </c>
      <c r="E236" s="25" t="s">
        <v>1655</v>
      </c>
    </row>
    <row r="237" spans="1:18" ht="51" x14ac:dyDescent="0.2">
      <c r="A237" t="s">
        <v>46</v>
      </c>
      <c r="E237" s="23" t="s">
        <v>465</v>
      </c>
    </row>
    <row r="238" spans="1:18" x14ac:dyDescent="0.2">
      <c r="A238" s="12" t="s">
        <v>37</v>
      </c>
      <c r="B238" s="17" t="s">
        <v>492</v>
      </c>
      <c r="C238" s="17" t="s">
        <v>1656</v>
      </c>
      <c r="D238" s="12" t="s">
        <v>45</v>
      </c>
      <c r="E238" s="18" t="s">
        <v>1657</v>
      </c>
      <c r="F238" s="19" t="s">
        <v>166</v>
      </c>
      <c r="G238" s="20">
        <v>968.3</v>
      </c>
      <c r="H238" s="21">
        <v>0</v>
      </c>
      <c r="I238" s="21">
        <f>ROUND(ROUND(H238,2)*ROUND(G238,3),2)</f>
        <v>0</v>
      </c>
      <c r="O238">
        <f>(I238*21)/100</f>
        <v>0</v>
      </c>
      <c r="P238" t="s">
        <v>17</v>
      </c>
    </row>
    <row r="239" spans="1:18" x14ac:dyDescent="0.2">
      <c r="A239" s="22" t="s">
        <v>42</v>
      </c>
      <c r="E239" s="23" t="s">
        <v>1658</v>
      </c>
    </row>
    <row r="240" spans="1:18" x14ac:dyDescent="0.2">
      <c r="A240" s="24" t="s">
        <v>44</v>
      </c>
      <c r="E240" s="25" t="s">
        <v>1659</v>
      </c>
    </row>
    <row r="241" spans="1:16" ht="140.25" x14ac:dyDescent="0.2">
      <c r="A241" t="s">
        <v>46</v>
      </c>
      <c r="E241" s="23" t="s">
        <v>481</v>
      </c>
    </row>
    <row r="242" spans="1:16" x14ac:dyDescent="0.2">
      <c r="A242" s="12" t="s">
        <v>37</v>
      </c>
      <c r="B242" s="17" t="s">
        <v>498</v>
      </c>
      <c r="C242" s="17" t="s">
        <v>1660</v>
      </c>
      <c r="D242" s="12" t="s">
        <v>45</v>
      </c>
      <c r="E242" s="18" t="s">
        <v>1661</v>
      </c>
      <c r="F242" s="19" t="s">
        <v>166</v>
      </c>
      <c r="G242" s="20">
        <v>968.3</v>
      </c>
      <c r="H242" s="21">
        <v>0</v>
      </c>
      <c r="I242" s="21">
        <f>ROUND(ROUND(H242,2)*ROUND(G242,3),2)</f>
        <v>0</v>
      </c>
      <c r="O242">
        <f>(I242*21)/100</f>
        <v>0</v>
      </c>
      <c r="P242" t="s">
        <v>17</v>
      </c>
    </row>
    <row r="243" spans="1:16" x14ac:dyDescent="0.2">
      <c r="A243" s="22" t="s">
        <v>42</v>
      </c>
      <c r="E243" s="23" t="s">
        <v>1662</v>
      </c>
    </row>
    <row r="244" spans="1:16" x14ac:dyDescent="0.2">
      <c r="A244" s="24" t="s">
        <v>44</v>
      </c>
      <c r="E244" s="25" t="s">
        <v>1659</v>
      </c>
    </row>
    <row r="245" spans="1:16" ht="140.25" x14ac:dyDescent="0.2">
      <c r="A245" t="s">
        <v>46</v>
      </c>
      <c r="E245" s="23" t="s">
        <v>481</v>
      </c>
    </row>
    <row r="246" spans="1:16" x14ac:dyDescent="0.2">
      <c r="A246" s="12" t="s">
        <v>37</v>
      </c>
      <c r="B246" s="17" t="s">
        <v>505</v>
      </c>
      <c r="C246" s="17" t="s">
        <v>1663</v>
      </c>
      <c r="D246" s="12" t="s">
        <v>45</v>
      </c>
      <c r="E246" s="18" t="s">
        <v>1664</v>
      </c>
      <c r="F246" s="19" t="s">
        <v>166</v>
      </c>
      <c r="G246" s="20">
        <v>991.3</v>
      </c>
      <c r="H246" s="21">
        <v>0</v>
      </c>
      <c r="I246" s="21">
        <f>ROUND(ROUND(H246,2)*ROUND(G246,3),2)</f>
        <v>0</v>
      </c>
      <c r="O246">
        <f>(I246*21)/100</f>
        <v>0</v>
      </c>
      <c r="P246" t="s">
        <v>17</v>
      </c>
    </row>
    <row r="247" spans="1:16" x14ac:dyDescent="0.2">
      <c r="A247" s="22" t="s">
        <v>42</v>
      </c>
      <c r="E247" s="23" t="s">
        <v>1665</v>
      </c>
    </row>
    <row r="248" spans="1:16" ht="38.25" x14ac:dyDescent="0.2">
      <c r="A248" s="24" t="s">
        <v>44</v>
      </c>
      <c r="E248" s="25" t="s">
        <v>1666</v>
      </c>
    </row>
    <row r="249" spans="1:16" ht="140.25" x14ac:dyDescent="0.2">
      <c r="A249" t="s">
        <v>46</v>
      </c>
      <c r="E249" s="23" t="s">
        <v>481</v>
      </c>
    </row>
    <row r="250" spans="1:16" x14ac:dyDescent="0.2">
      <c r="A250" s="12" t="s">
        <v>37</v>
      </c>
      <c r="B250" s="17" t="s">
        <v>510</v>
      </c>
      <c r="C250" s="17" t="s">
        <v>1667</v>
      </c>
      <c r="D250" s="12" t="s">
        <v>45</v>
      </c>
      <c r="E250" s="18" t="s">
        <v>1668</v>
      </c>
      <c r="F250" s="19" t="s">
        <v>166</v>
      </c>
      <c r="G250" s="20">
        <v>991.3</v>
      </c>
      <c r="H250" s="21">
        <v>0</v>
      </c>
      <c r="I250" s="21">
        <f>ROUND(ROUND(H250,2)*ROUND(G250,3),2)</f>
        <v>0</v>
      </c>
      <c r="O250">
        <f>(I250*21)/100</f>
        <v>0</v>
      </c>
      <c r="P250" t="s">
        <v>17</v>
      </c>
    </row>
    <row r="251" spans="1:16" ht="25.5" x14ac:dyDescent="0.2">
      <c r="A251" s="22" t="s">
        <v>42</v>
      </c>
      <c r="E251" s="23" t="s">
        <v>1669</v>
      </c>
    </row>
    <row r="252" spans="1:16" x14ac:dyDescent="0.2">
      <c r="A252" s="24" t="s">
        <v>44</v>
      </c>
      <c r="E252" s="25" t="s">
        <v>1670</v>
      </c>
    </row>
    <row r="253" spans="1:16" ht="25.5" x14ac:dyDescent="0.2">
      <c r="A253" t="s">
        <v>46</v>
      </c>
      <c r="E253" s="23" t="s">
        <v>1671</v>
      </c>
    </row>
    <row r="254" spans="1:16" x14ac:dyDescent="0.2">
      <c r="A254" s="12" t="s">
        <v>37</v>
      </c>
      <c r="B254" s="17" t="s">
        <v>514</v>
      </c>
      <c r="C254" s="17" t="s">
        <v>1672</v>
      </c>
      <c r="D254" s="12" t="s">
        <v>45</v>
      </c>
      <c r="E254" s="18" t="s">
        <v>1673</v>
      </c>
      <c r="F254" s="19" t="s">
        <v>197</v>
      </c>
      <c r="G254" s="20">
        <v>252.2</v>
      </c>
      <c r="H254" s="21">
        <v>0</v>
      </c>
      <c r="I254" s="21">
        <f>ROUND(ROUND(H254,2)*ROUND(G254,3),2)</f>
        <v>0</v>
      </c>
      <c r="O254">
        <f>(I254*21)/100</f>
        <v>0</v>
      </c>
      <c r="P254" t="s">
        <v>17</v>
      </c>
    </row>
    <row r="255" spans="1:16" ht="25.5" x14ac:dyDescent="0.2">
      <c r="A255" s="22" t="s">
        <v>42</v>
      </c>
      <c r="E255" s="23" t="s">
        <v>1674</v>
      </c>
    </row>
    <row r="256" spans="1:16" ht="63.75" x14ac:dyDescent="0.2">
      <c r="A256" s="24" t="s">
        <v>44</v>
      </c>
      <c r="E256" s="25" t="s">
        <v>1823</v>
      </c>
    </row>
    <row r="257" spans="1:18" ht="38.25" x14ac:dyDescent="0.2">
      <c r="A257" t="s">
        <v>46</v>
      </c>
      <c r="E257" s="23" t="s">
        <v>1676</v>
      </c>
    </row>
    <row r="258" spans="1:18" ht="12.75" customHeight="1" x14ac:dyDescent="0.2">
      <c r="A258" s="2" t="s">
        <v>35</v>
      </c>
      <c r="B258" s="2"/>
      <c r="C258" s="27" t="s">
        <v>64</v>
      </c>
      <c r="D258" s="2"/>
      <c r="E258" s="15" t="s">
        <v>497</v>
      </c>
      <c r="F258" s="2"/>
      <c r="G258" s="2"/>
      <c r="H258" s="2"/>
      <c r="I258" s="28">
        <f>0+Q258</f>
        <v>0</v>
      </c>
      <c r="O258">
        <f>0+R258</f>
        <v>0</v>
      </c>
      <c r="Q258">
        <f>0+I259+I263+I267+I271+I275+I279+I283+I287</f>
        <v>0</v>
      </c>
      <c r="R258">
        <f>0+O259+O263+O267+O271+O275+O279+O283+O287</f>
        <v>0</v>
      </c>
    </row>
    <row r="259" spans="1:18" ht="25.5" x14ac:dyDescent="0.2">
      <c r="A259" s="12" t="s">
        <v>37</v>
      </c>
      <c r="B259" s="17" t="s">
        <v>520</v>
      </c>
      <c r="C259" s="17" t="s">
        <v>1677</v>
      </c>
      <c r="D259" s="12" t="s">
        <v>45</v>
      </c>
      <c r="E259" s="18" t="s">
        <v>1678</v>
      </c>
      <c r="F259" s="19" t="s">
        <v>166</v>
      </c>
      <c r="G259" s="20">
        <v>140.262</v>
      </c>
      <c r="H259" s="21">
        <v>0</v>
      </c>
      <c r="I259" s="21">
        <f>ROUND(ROUND(H259,2)*ROUND(G259,3),2)</f>
        <v>0</v>
      </c>
      <c r="O259">
        <f>(I259*21)/100</f>
        <v>0</v>
      </c>
      <c r="P259" t="s">
        <v>17</v>
      </c>
    </row>
    <row r="260" spans="1:18" ht="38.25" x14ac:dyDescent="0.2">
      <c r="A260" s="22" t="s">
        <v>42</v>
      </c>
      <c r="E260" s="23" t="s">
        <v>1679</v>
      </c>
    </row>
    <row r="261" spans="1:18" ht="140.25" x14ac:dyDescent="0.2">
      <c r="A261" s="24" t="s">
        <v>44</v>
      </c>
      <c r="E261" s="25" t="s">
        <v>1824</v>
      </c>
    </row>
    <row r="262" spans="1:18" ht="191.25" x14ac:dyDescent="0.2">
      <c r="A262" t="s">
        <v>46</v>
      </c>
      <c r="E262" s="23" t="s">
        <v>1681</v>
      </c>
    </row>
    <row r="263" spans="1:18" ht="25.5" x14ac:dyDescent="0.2">
      <c r="A263" s="12" t="s">
        <v>37</v>
      </c>
      <c r="B263" s="17" t="s">
        <v>526</v>
      </c>
      <c r="C263" s="17" t="s">
        <v>1682</v>
      </c>
      <c r="D263" s="12" t="s">
        <v>45</v>
      </c>
      <c r="E263" s="18" t="s">
        <v>1683</v>
      </c>
      <c r="F263" s="19" t="s">
        <v>166</v>
      </c>
      <c r="G263" s="20">
        <v>1052.5</v>
      </c>
      <c r="H263" s="21">
        <v>0</v>
      </c>
      <c r="I263" s="21">
        <f>ROUND(ROUND(H263,2)*ROUND(G263,3),2)</f>
        <v>0</v>
      </c>
      <c r="O263">
        <f>(I263*21)/100</f>
        <v>0</v>
      </c>
      <c r="P263" t="s">
        <v>17</v>
      </c>
    </row>
    <row r="264" spans="1:18" ht="25.5" x14ac:dyDescent="0.2">
      <c r="A264" s="22" t="s">
        <v>42</v>
      </c>
      <c r="E264" s="23" t="s">
        <v>1684</v>
      </c>
    </row>
    <row r="265" spans="1:18" x14ac:dyDescent="0.2">
      <c r="A265" s="24" t="s">
        <v>44</v>
      </c>
      <c r="E265" s="25" t="s">
        <v>1685</v>
      </c>
    </row>
    <row r="266" spans="1:18" ht="216.75" x14ac:dyDescent="0.2">
      <c r="A266" t="s">
        <v>46</v>
      </c>
      <c r="E266" s="23" t="s">
        <v>1686</v>
      </c>
    </row>
    <row r="267" spans="1:18" x14ac:dyDescent="0.2">
      <c r="A267" s="12" t="s">
        <v>37</v>
      </c>
      <c r="B267" s="17" t="s">
        <v>531</v>
      </c>
      <c r="C267" s="17" t="s">
        <v>1687</v>
      </c>
      <c r="D267" s="12" t="s">
        <v>45</v>
      </c>
      <c r="E267" s="18" t="s">
        <v>1688</v>
      </c>
      <c r="F267" s="19" t="s">
        <v>166</v>
      </c>
      <c r="G267" s="20">
        <v>112.2</v>
      </c>
      <c r="H267" s="21">
        <v>0</v>
      </c>
      <c r="I267" s="21">
        <f>ROUND(ROUND(H267,2)*ROUND(G267,3),2)</f>
        <v>0</v>
      </c>
      <c r="O267">
        <f>(I267*21)/100</f>
        <v>0</v>
      </c>
      <c r="P267" t="s">
        <v>17</v>
      </c>
    </row>
    <row r="268" spans="1:18" ht="38.25" x14ac:dyDescent="0.2">
      <c r="A268" s="22" t="s">
        <v>42</v>
      </c>
      <c r="E268" s="23" t="s">
        <v>1689</v>
      </c>
    </row>
    <row r="269" spans="1:18" ht="89.25" x14ac:dyDescent="0.2">
      <c r="A269" s="24" t="s">
        <v>44</v>
      </c>
      <c r="E269" s="25" t="s">
        <v>1825</v>
      </c>
    </row>
    <row r="270" spans="1:18" ht="38.25" x14ac:dyDescent="0.2">
      <c r="A270" t="s">
        <v>46</v>
      </c>
      <c r="E270" s="23" t="s">
        <v>1691</v>
      </c>
    </row>
    <row r="271" spans="1:18" x14ac:dyDescent="0.2">
      <c r="A271" s="12" t="s">
        <v>37</v>
      </c>
      <c r="B271" s="17" t="s">
        <v>536</v>
      </c>
      <c r="C271" s="17" t="s">
        <v>1692</v>
      </c>
      <c r="D271" s="12" t="s">
        <v>45</v>
      </c>
      <c r="E271" s="18" t="s">
        <v>1693</v>
      </c>
      <c r="F271" s="19" t="s">
        <v>166</v>
      </c>
      <c r="G271" s="20">
        <v>613</v>
      </c>
      <c r="H271" s="21">
        <v>0</v>
      </c>
      <c r="I271" s="21">
        <f>ROUND(ROUND(H271,2)*ROUND(G271,3),2)</f>
        <v>0</v>
      </c>
      <c r="O271">
        <f>(I271*21)/100</f>
        <v>0</v>
      </c>
      <c r="P271" t="s">
        <v>17</v>
      </c>
    </row>
    <row r="272" spans="1:18" ht="38.25" x14ac:dyDescent="0.2">
      <c r="A272" s="22" t="s">
        <v>42</v>
      </c>
      <c r="E272" s="23" t="s">
        <v>1694</v>
      </c>
    </row>
    <row r="273" spans="1:16" ht="409.5" x14ac:dyDescent="0.2">
      <c r="A273" s="24" t="s">
        <v>44</v>
      </c>
      <c r="E273" s="25" t="s">
        <v>1826</v>
      </c>
    </row>
    <row r="274" spans="1:16" ht="38.25" x14ac:dyDescent="0.2">
      <c r="A274" t="s">
        <v>46</v>
      </c>
      <c r="E274" s="23" t="s">
        <v>1691</v>
      </c>
    </row>
    <row r="275" spans="1:16" x14ac:dyDescent="0.2">
      <c r="A275" s="12" t="s">
        <v>37</v>
      </c>
      <c r="B275" s="17" t="s">
        <v>541</v>
      </c>
      <c r="C275" s="17" t="s">
        <v>1696</v>
      </c>
      <c r="D275" s="12" t="s">
        <v>45</v>
      </c>
      <c r="E275" s="18" t="s">
        <v>1697</v>
      </c>
      <c r="F275" s="19" t="s">
        <v>166</v>
      </c>
      <c r="G275" s="20">
        <v>306.21199999999999</v>
      </c>
      <c r="H275" s="21">
        <v>0</v>
      </c>
      <c r="I275" s="21">
        <f>ROUND(ROUND(H275,2)*ROUND(G275,3),2)</f>
        <v>0</v>
      </c>
      <c r="O275">
        <f>(I275*21)/100</f>
        <v>0</v>
      </c>
      <c r="P275" t="s">
        <v>17</v>
      </c>
    </row>
    <row r="276" spans="1:16" ht="25.5" x14ac:dyDescent="0.2">
      <c r="A276" s="22" t="s">
        <v>42</v>
      </c>
      <c r="E276" s="23" t="s">
        <v>1698</v>
      </c>
    </row>
    <row r="277" spans="1:16" ht="38.25" x14ac:dyDescent="0.2">
      <c r="A277" s="24" t="s">
        <v>44</v>
      </c>
      <c r="E277" s="25" t="s">
        <v>1827</v>
      </c>
    </row>
    <row r="278" spans="1:16" ht="51" x14ac:dyDescent="0.2">
      <c r="A278" t="s">
        <v>46</v>
      </c>
      <c r="E278" s="23" t="s">
        <v>503</v>
      </c>
    </row>
    <row r="279" spans="1:16" x14ac:dyDescent="0.2">
      <c r="A279" s="12" t="s">
        <v>37</v>
      </c>
      <c r="B279" s="17" t="s">
        <v>546</v>
      </c>
      <c r="C279" s="17" t="s">
        <v>1700</v>
      </c>
      <c r="D279" s="12" t="s">
        <v>1473</v>
      </c>
      <c r="E279" s="18" t="s">
        <v>1701</v>
      </c>
      <c r="F279" s="19" t="s">
        <v>166</v>
      </c>
      <c r="G279" s="20">
        <v>105.78</v>
      </c>
      <c r="H279" s="21">
        <v>0</v>
      </c>
      <c r="I279" s="21">
        <f>ROUND(ROUND(H279,2)*ROUND(G279,3),2)</f>
        <v>0</v>
      </c>
      <c r="O279">
        <f>(I279*21)/100</f>
        <v>0</v>
      </c>
      <c r="P279" t="s">
        <v>17</v>
      </c>
    </row>
    <row r="280" spans="1:16" ht="25.5" x14ac:dyDescent="0.2">
      <c r="A280" s="22" t="s">
        <v>42</v>
      </c>
      <c r="E280" s="23" t="s">
        <v>1702</v>
      </c>
    </row>
    <row r="281" spans="1:16" ht="63.75" x14ac:dyDescent="0.2">
      <c r="A281" s="24" t="s">
        <v>44</v>
      </c>
      <c r="E281" s="25" t="s">
        <v>1828</v>
      </c>
    </row>
    <row r="282" spans="1:16" ht="51" x14ac:dyDescent="0.2">
      <c r="A282" t="s">
        <v>46</v>
      </c>
      <c r="E282" s="23" t="s">
        <v>503</v>
      </c>
    </row>
    <row r="283" spans="1:16" x14ac:dyDescent="0.2">
      <c r="A283" s="12" t="s">
        <v>37</v>
      </c>
      <c r="B283" s="17" t="s">
        <v>551</v>
      </c>
      <c r="C283" s="17" t="s">
        <v>1700</v>
      </c>
      <c r="D283" s="12" t="s">
        <v>1476</v>
      </c>
      <c r="E283" s="18" t="s">
        <v>1701</v>
      </c>
      <c r="F283" s="19" t="s">
        <v>166</v>
      </c>
      <c r="G283" s="20">
        <v>48</v>
      </c>
      <c r="H283" s="21">
        <v>0</v>
      </c>
      <c r="I283" s="21">
        <f>ROUND(ROUND(H283,2)*ROUND(G283,3),2)</f>
        <v>0</v>
      </c>
      <c r="O283">
        <f>(I283*21)/100</f>
        <v>0</v>
      </c>
      <c r="P283" t="s">
        <v>17</v>
      </c>
    </row>
    <row r="284" spans="1:16" ht="25.5" x14ac:dyDescent="0.2">
      <c r="A284" s="22" t="s">
        <v>42</v>
      </c>
      <c r="E284" s="23" t="s">
        <v>1704</v>
      </c>
    </row>
    <row r="285" spans="1:16" ht="38.25" x14ac:dyDescent="0.2">
      <c r="A285" s="24" t="s">
        <v>44</v>
      </c>
      <c r="E285" s="25" t="s">
        <v>1829</v>
      </c>
    </row>
    <row r="286" spans="1:16" ht="51" x14ac:dyDescent="0.2">
      <c r="A286" t="s">
        <v>46</v>
      </c>
      <c r="E286" s="23" t="s">
        <v>503</v>
      </c>
    </row>
    <row r="287" spans="1:16" x14ac:dyDescent="0.2">
      <c r="A287" s="12" t="s">
        <v>37</v>
      </c>
      <c r="B287" s="17" t="s">
        <v>556</v>
      </c>
      <c r="C287" s="17" t="s">
        <v>499</v>
      </c>
      <c r="D287" s="12" t="s">
        <v>45</v>
      </c>
      <c r="E287" s="18" t="s">
        <v>500</v>
      </c>
      <c r="F287" s="19" t="s">
        <v>166</v>
      </c>
      <c r="G287" s="20">
        <v>51.98</v>
      </c>
      <c r="H287" s="21">
        <v>0</v>
      </c>
      <c r="I287" s="21">
        <f>ROUND(ROUND(H287,2)*ROUND(G287,3),2)</f>
        <v>0</v>
      </c>
      <c r="O287">
        <f>(I287*21)/100</f>
        <v>0</v>
      </c>
      <c r="P287" t="s">
        <v>17</v>
      </c>
    </row>
    <row r="288" spans="1:16" ht="25.5" x14ac:dyDescent="0.2">
      <c r="A288" s="22" t="s">
        <v>42</v>
      </c>
      <c r="E288" s="23" t="s">
        <v>1706</v>
      </c>
    </row>
    <row r="289" spans="1:18" ht="38.25" x14ac:dyDescent="0.2">
      <c r="A289" s="24" t="s">
        <v>44</v>
      </c>
      <c r="E289" s="25" t="s">
        <v>1830</v>
      </c>
    </row>
    <row r="290" spans="1:18" ht="51" x14ac:dyDescent="0.2">
      <c r="A290" t="s">
        <v>46</v>
      </c>
      <c r="E290" s="23" t="s">
        <v>503</v>
      </c>
    </row>
    <row r="291" spans="1:18" ht="12.75" customHeight="1" x14ac:dyDescent="0.2">
      <c r="A291" s="2" t="s">
        <v>35</v>
      </c>
      <c r="B291" s="2"/>
      <c r="C291" s="27" t="s">
        <v>67</v>
      </c>
      <c r="D291" s="2"/>
      <c r="E291" s="15" t="s">
        <v>504</v>
      </c>
      <c r="F291" s="2"/>
      <c r="G291" s="2"/>
      <c r="H291" s="2"/>
      <c r="I291" s="28">
        <f>0+Q291</f>
        <v>0</v>
      </c>
      <c r="O291">
        <f>0+R291</f>
        <v>0</v>
      </c>
      <c r="Q291">
        <f>0+I292</f>
        <v>0</v>
      </c>
      <c r="R291">
        <f>0+O292</f>
        <v>0</v>
      </c>
    </row>
    <row r="292" spans="1:18" x14ac:dyDescent="0.2">
      <c r="A292" s="12" t="s">
        <v>37</v>
      </c>
      <c r="B292" s="17" t="s">
        <v>562</v>
      </c>
      <c r="C292" s="17" t="s">
        <v>1708</v>
      </c>
      <c r="D292" s="12" t="s">
        <v>45</v>
      </c>
      <c r="E292" s="18" t="s">
        <v>1709</v>
      </c>
      <c r="F292" s="19" t="s">
        <v>89</v>
      </c>
      <c r="G292" s="20">
        <v>4</v>
      </c>
      <c r="H292" s="21">
        <v>0</v>
      </c>
      <c r="I292" s="21">
        <f>ROUND(ROUND(H292,2)*ROUND(G292,3),2)</f>
        <v>0</v>
      </c>
      <c r="O292">
        <f>(I292*21)/100</f>
        <v>0</v>
      </c>
      <c r="P292" t="s">
        <v>17</v>
      </c>
    </row>
    <row r="293" spans="1:18" x14ac:dyDescent="0.2">
      <c r="A293" s="22" t="s">
        <v>42</v>
      </c>
      <c r="E293" s="23" t="s">
        <v>1710</v>
      </c>
    </row>
    <row r="294" spans="1:18" ht="38.25" x14ac:dyDescent="0.2">
      <c r="A294" s="24" t="s">
        <v>44</v>
      </c>
      <c r="E294" s="25" t="s">
        <v>1831</v>
      </c>
    </row>
    <row r="295" spans="1:18" ht="63.75" x14ac:dyDescent="0.2">
      <c r="A295" t="s">
        <v>46</v>
      </c>
      <c r="E295" s="23" t="s">
        <v>1712</v>
      </c>
    </row>
    <row r="296" spans="1:18" ht="12.75" customHeight="1" x14ac:dyDescent="0.2">
      <c r="A296" s="2" t="s">
        <v>35</v>
      </c>
      <c r="B296" s="2"/>
      <c r="C296" s="27" t="s">
        <v>32</v>
      </c>
      <c r="D296" s="2"/>
      <c r="E296" s="15" t="s">
        <v>177</v>
      </c>
      <c r="F296" s="2"/>
      <c r="G296" s="2"/>
      <c r="H296" s="2"/>
      <c r="I296" s="28">
        <f>0+Q296</f>
        <v>0</v>
      </c>
      <c r="O296">
        <f>0+R296</f>
        <v>0</v>
      </c>
      <c r="Q296">
        <f>0+I297+I301+I305+I309+I313+I317+I321+I325+I329+I333+I337+I341+I345+I349+I353+I357+I361+I365</f>
        <v>0</v>
      </c>
      <c r="R296">
        <f>0+O297+O301+O305+O309+O313+O317+O321+O325+O329+O333+O337+O341+O345+O349+O353+O357+O361+O365</f>
        <v>0</v>
      </c>
    </row>
    <row r="297" spans="1:18" x14ac:dyDescent="0.2">
      <c r="A297" s="12" t="s">
        <v>37</v>
      </c>
      <c r="B297" s="17" t="s">
        <v>564</v>
      </c>
      <c r="C297" s="17" t="s">
        <v>1713</v>
      </c>
      <c r="D297" s="12" t="s">
        <v>45</v>
      </c>
      <c r="E297" s="18" t="s">
        <v>1714</v>
      </c>
      <c r="F297" s="19" t="s">
        <v>197</v>
      </c>
      <c r="G297" s="20">
        <v>192</v>
      </c>
      <c r="H297" s="21">
        <v>0</v>
      </c>
      <c r="I297" s="21">
        <f>ROUND(ROUND(H297,2)*ROUND(G297,3),2)</f>
        <v>0</v>
      </c>
      <c r="O297">
        <f>(I297*21)/100</f>
        <v>0</v>
      </c>
      <c r="P297" t="s">
        <v>17</v>
      </c>
    </row>
    <row r="298" spans="1:18" x14ac:dyDescent="0.2">
      <c r="A298" s="22" t="s">
        <v>42</v>
      </c>
      <c r="E298" s="23" t="s">
        <v>1715</v>
      </c>
    </row>
    <row r="299" spans="1:18" ht="38.25" x14ac:dyDescent="0.2">
      <c r="A299" s="24" t="s">
        <v>44</v>
      </c>
      <c r="E299" s="25" t="s">
        <v>1832</v>
      </c>
    </row>
    <row r="300" spans="1:18" ht="114.75" x14ac:dyDescent="0.2">
      <c r="A300" t="s">
        <v>46</v>
      </c>
      <c r="E300" s="23" t="s">
        <v>1717</v>
      </c>
    </row>
    <row r="301" spans="1:18" ht="25.5" x14ac:dyDescent="0.2">
      <c r="A301" s="12" t="s">
        <v>37</v>
      </c>
      <c r="B301" s="17" t="s">
        <v>569</v>
      </c>
      <c r="C301" s="17" t="s">
        <v>565</v>
      </c>
      <c r="D301" s="12" t="s">
        <v>45</v>
      </c>
      <c r="E301" s="18" t="s">
        <v>566</v>
      </c>
      <c r="F301" s="19" t="s">
        <v>89</v>
      </c>
      <c r="G301" s="20">
        <v>28</v>
      </c>
      <c r="H301" s="21">
        <v>0</v>
      </c>
      <c r="I301" s="21">
        <f>ROUND(ROUND(H301,2)*ROUND(G301,3),2)</f>
        <v>0</v>
      </c>
      <c r="O301">
        <f>(I301*21)/100</f>
        <v>0</v>
      </c>
      <c r="P301" t="s">
        <v>17</v>
      </c>
    </row>
    <row r="302" spans="1:18" ht="25.5" x14ac:dyDescent="0.2">
      <c r="A302" s="22" t="s">
        <v>42</v>
      </c>
      <c r="E302" s="23" t="s">
        <v>1718</v>
      </c>
    </row>
    <row r="303" spans="1:18" ht="38.25" x14ac:dyDescent="0.2">
      <c r="A303" s="24" t="s">
        <v>44</v>
      </c>
      <c r="E303" s="25" t="s">
        <v>1833</v>
      </c>
    </row>
    <row r="304" spans="1:18" ht="51" x14ac:dyDescent="0.2">
      <c r="A304" t="s">
        <v>46</v>
      </c>
      <c r="E304" s="23" t="s">
        <v>561</v>
      </c>
    </row>
    <row r="305" spans="1:16" x14ac:dyDescent="0.2">
      <c r="A305" s="12" t="s">
        <v>37</v>
      </c>
      <c r="B305" s="17" t="s">
        <v>572</v>
      </c>
      <c r="C305" s="17" t="s">
        <v>1720</v>
      </c>
      <c r="D305" s="12" t="s">
        <v>45</v>
      </c>
      <c r="E305" s="18" t="s">
        <v>1721</v>
      </c>
      <c r="F305" s="19" t="s">
        <v>89</v>
      </c>
      <c r="G305" s="20">
        <v>20</v>
      </c>
      <c r="H305" s="21">
        <v>0</v>
      </c>
      <c r="I305" s="21">
        <f>ROUND(ROUND(H305,2)*ROUND(G305,3),2)</f>
        <v>0</v>
      </c>
      <c r="O305">
        <f>(I305*21)/100</f>
        <v>0</v>
      </c>
      <c r="P305" t="s">
        <v>17</v>
      </c>
    </row>
    <row r="306" spans="1:16" ht="25.5" x14ac:dyDescent="0.2">
      <c r="A306" s="22" t="s">
        <v>42</v>
      </c>
      <c r="E306" s="23" t="s">
        <v>1722</v>
      </c>
    </row>
    <row r="307" spans="1:16" ht="38.25" x14ac:dyDescent="0.2">
      <c r="A307" s="24" t="s">
        <v>44</v>
      </c>
      <c r="E307" s="25" t="s">
        <v>1723</v>
      </c>
    </row>
    <row r="308" spans="1:16" ht="38.25" x14ac:dyDescent="0.2">
      <c r="A308" t="s">
        <v>46</v>
      </c>
      <c r="E308" s="23" t="s">
        <v>1724</v>
      </c>
    </row>
    <row r="309" spans="1:16" x14ac:dyDescent="0.2">
      <c r="A309" s="12" t="s">
        <v>37</v>
      </c>
      <c r="B309" s="17" t="s">
        <v>577</v>
      </c>
      <c r="C309" s="17" t="s">
        <v>1725</v>
      </c>
      <c r="D309" s="12" t="s">
        <v>1473</v>
      </c>
      <c r="E309" s="18" t="s">
        <v>1726</v>
      </c>
      <c r="F309" s="19" t="s">
        <v>89</v>
      </c>
      <c r="G309" s="20">
        <v>2</v>
      </c>
      <c r="H309" s="21">
        <v>0</v>
      </c>
      <c r="I309" s="21">
        <f>ROUND(ROUND(H309,2)*ROUND(G309,3),2)</f>
        <v>0</v>
      </c>
      <c r="O309">
        <f>(I309*21)/100</f>
        <v>0</v>
      </c>
      <c r="P309" t="s">
        <v>17</v>
      </c>
    </row>
    <row r="310" spans="1:16" ht="25.5" x14ac:dyDescent="0.2">
      <c r="A310" s="22" t="s">
        <v>42</v>
      </c>
      <c r="E310" s="23" t="s">
        <v>1727</v>
      </c>
    </row>
    <row r="311" spans="1:16" x14ac:dyDescent="0.2">
      <c r="A311" s="24" t="s">
        <v>44</v>
      </c>
      <c r="E311" s="25" t="s">
        <v>1728</v>
      </c>
    </row>
    <row r="312" spans="1:16" ht="25.5" x14ac:dyDescent="0.2">
      <c r="A312" t="s">
        <v>46</v>
      </c>
      <c r="E312" s="23" t="s">
        <v>1729</v>
      </c>
    </row>
    <row r="313" spans="1:16" x14ac:dyDescent="0.2">
      <c r="A313" s="12" t="s">
        <v>37</v>
      </c>
      <c r="B313" s="17" t="s">
        <v>581</v>
      </c>
      <c r="C313" s="17" t="s">
        <v>1725</v>
      </c>
      <c r="D313" s="12" t="s">
        <v>1476</v>
      </c>
      <c r="E313" s="18" t="s">
        <v>1726</v>
      </c>
      <c r="F313" s="19" t="s">
        <v>89</v>
      </c>
      <c r="G313" s="20">
        <v>2</v>
      </c>
      <c r="H313" s="21">
        <v>0</v>
      </c>
      <c r="I313" s="21">
        <f>ROUND(ROUND(H313,2)*ROUND(G313,3),2)</f>
        <v>0</v>
      </c>
      <c r="O313">
        <f>(I313*21)/100</f>
        <v>0</v>
      </c>
      <c r="P313" t="s">
        <v>17</v>
      </c>
    </row>
    <row r="314" spans="1:16" ht="25.5" x14ac:dyDescent="0.2">
      <c r="A314" s="22" t="s">
        <v>42</v>
      </c>
      <c r="E314" s="23" t="s">
        <v>1730</v>
      </c>
    </row>
    <row r="315" spans="1:16" x14ac:dyDescent="0.2">
      <c r="A315" s="24" t="s">
        <v>44</v>
      </c>
      <c r="E315" s="25" t="s">
        <v>1731</v>
      </c>
    </row>
    <row r="316" spans="1:16" ht="25.5" x14ac:dyDescent="0.2">
      <c r="A316" t="s">
        <v>46</v>
      </c>
      <c r="E316" s="23" t="s">
        <v>1729</v>
      </c>
    </row>
    <row r="317" spans="1:16" ht="25.5" x14ac:dyDescent="0.2">
      <c r="A317" s="12" t="s">
        <v>37</v>
      </c>
      <c r="B317" s="17" t="s">
        <v>585</v>
      </c>
      <c r="C317" s="17" t="s">
        <v>594</v>
      </c>
      <c r="D317" s="12" t="s">
        <v>45</v>
      </c>
      <c r="E317" s="18" t="s">
        <v>595</v>
      </c>
      <c r="F317" s="19" t="s">
        <v>166</v>
      </c>
      <c r="G317" s="20">
        <v>47.363</v>
      </c>
      <c r="H317" s="21">
        <v>0</v>
      </c>
      <c r="I317" s="21">
        <f>ROUND(ROUND(H317,2)*ROUND(G317,3),2)</f>
        <v>0</v>
      </c>
      <c r="O317">
        <f>(I317*21)/100</f>
        <v>0</v>
      </c>
      <c r="P317" t="s">
        <v>17</v>
      </c>
    </row>
    <row r="318" spans="1:16" x14ac:dyDescent="0.2">
      <c r="A318" s="22" t="s">
        <v>42</v>
      </c>
      <c r="E318" s="23" t="s">
        <v>1732</v>
      </c>
    </row>
    <row r="319" spans="1:16" ht="51" x14ac:dyDescent="0.2">
      <c r="A319" s="24" t="s">
        <v>44</v>
      </c>
      <c r="E319" s="25" t="s">
        <v>1733</v>
      </c>
    </row>
    <row r="320" spans="1:16" ht="38.25" x14ac:dyDescent="0.2">
      <c r="A320" t="s">
        <v>46</v>
      </c>
      <c r="E320" s="23" t="s">
        <v>598</v>
      </c>
    </row>
    <row r="321" spans="1:16" x14ac:dyDescent="0.2">
      <c r="A321" s="12" t="s">
        <v>37</v>
      </c>
      <c r="B321" s="17" t="s">
        <v>589</v>
      </c>
      <c r="C321" s="17" t="s">
        <v>605</v>
      </c>
      <c r="D321" s="12" t="s">
        <v>45</v>
      </c>
      <c r="E321" s="18" t="s">
        <v>606</v>
      </c>
      <c r="F321" s="19" t="s">
        <v>166</v>
      </c>
      <c r="G321" s="20">
        <v>47.363</v>
      </c>
      <c r="H321" s="21">
        <v>0</v>
      </c>
      <c r="I321" s="21">
        <f>ROUND(ROUND(H321,2)*ROUND(G321,3),2)</f>
        <v>0</v>
      </c>
      <c r="O321">
        <f>(I321*21)/100</f>
        <v>0</v>
      </c>
      <c r="P321" t="s">
        <v>17</v>
      </c>
    </row>
    <row r="322" spans="1:16" ht="25.5" x14ac:dyDescent="0.2">
      <c r="A322" s="22" t="s">
        <v>42</v>
      </c>
      <c r="E322" s="23" t="s">
        <v>1734</v>
      </c>
    </row>
    <row r="323" spans="1:16" x14ac:dyDescent="0.2">
      <c r="A323" s="24" t="s">
        <v>44</v>
      </c>
      <c r="E323" s="25" t="s">
        <v>1735</v>
      </c>
    </row>
    <row r="324" spans="1:16" ht="38.25" x14ac:dyDescent="0.2">
      <c r="A324" t="s">
        <v>46</v>
      </c>
      <c r="E324" s="23" t="s">
        <v>598</v>
      </c>
    </row>
    <row r="325" spans="1:16" x14ac:dyDescent="0.2">
      <c r="A325" s="12" t="s">
        <v>37</v>
      </c>
      <c r="B325" s="17" t="s">
        <v>593</v>
      </c>
      <c r="C325" s="17" t="s">
        <v>1370</v>
      </c>
      <c r="D325" s="12" t="s">
        <v>45</v>
      </c>
      <c r="E325" s="18" t="s">
        <v>1371</v>
      </c>
      <c r="F325" s="19" t="s">
        <v>197</v>
      </c>
      <c r="G325" s="20">
        <v>117.8</v>
      </c>
      <c r="H325" s="21">
        <v>0</v>
      </c>
      <c r="I325" s="21">
        <f>ROUND(ROUND(H325,2)*ROUND(G325,3),2)</f>
        <v>0</v>
      </c>
      <c r="O325">
        <f>(I325*21)/100</f>
        <v>0</v>
      </c>
      <c r="P325" t="s">
        <v>17</v>
      </c>
    </row>
    <row r="326" spans="1:16" x14ac:dyDescent="0.2">
      <c r="A326" s="22" t="s">
        <v>42</v>
      </c>
      <c r="E326" s="23" t="s">
        <v>1736</v>
      </c>
    </row>
    <row r="327" spans="1:16" ht="127.5" x14ac:dyDescent="0.2">
      <c r="A327" s="24" t="s">
        <v>44</v>
      </c>
      <c r="E327" s="25" t="s">
        <v>1834</v>
      </c>
    </row>
    <row r="328" spans="1:16" ht="51" x14ac:dyDescent="0.2">
      <c r="A328" t="s">
        <v>46</v>
      </c>
      <c r="E328" s="23" t="s">
        <v>630</v>
      </c>
    </row>
    <row r="329" spans="1:16" x14ac:dyDescent="0.2">
      <c r="A329" s="12" t="s">
        <v>37</v>
      </c>
      <c r="B329" s="17" t="s">
        <v>599</v>
      </c>
      <c r="C329" s="17" t="s">
        <v>626</v>
      </c>
      <c r="D329" s="12" t="s">
        <v>45</v>
      </c>
      <c r="E329" s="18" t="s">
        <v>627</v>
      </c>
      <c r="F329" s="19" t="s">
        <v>197</v>
      </c>
      <c r="G329" s="20">
        <v>8</v>
      </c>
      <c r="H329" s="21">
        <v>0</v>
      </c>
      <c r="I329" s="21">
        <f>ROUND(ROUND(H329,2)*ROUND(G329,3),2)</f>
        <v>0</v>
      </c>
      <c r="O329">
        <f>(I329*21)/100</f>
        <v>0</v>
      </c>
      <c r="P329" t="s">
        <v>17</v>
      </c>
    </row>
    <row r="330" spans="1:16" x14ac:dyDescent="0.2">
      <c r="A330" s="22" t="s">
        <v>42</v>
      </c>
      <c r="E330" s="23" t="s">
        <v>1738</v>
      </c>
    </row>
    <row r="331" spans="1:16" ht="63.75" x14ac:dyDescent="0.2">
      <c r="A331" s="24" t="s">
        <v>44</v>
      </c>
      <c r="E331" s="25" t="s">
        <v>1739</v>
      </c>
    </row>
    <row r="332" spans="1:16" ht="51" x14ac:dyDescent="0.2">
      <c r="A332" t="s">
        <v>46</v>
      </c>
      <c r="E332" s="23" t="s">
        <v>630</v>
      </c>
    </row>
    <row r="333" spans="1:16" x14ac:dyDescent="0.2">
      <c r="A333" s="12" t="s">
        <v>37</v>
      </c>
      <c r="B333" s="17" t="s">
        <v>604</v>
      </c>
      <c r="C333" s="17" t="s">
        <v>1740</v>
      </c>
      <c r="D333" s="12" t="s">
        <v>45</v>
      </c>
      <c r="E333" s="18" t="s">
        <v>1741</v>
      </c>
      <c r="F333" s="19" t="s">
        <v>197</v>
      </c>
      <c r="G333" s="20">
        <v>252.2</v>
      </c>
      <c r="H333" s="21">
        <v>0</v>
      </c>
      <c r="I333" s="21">
        <f>ROUND(ROUND(H333,2)*ROUND(G333,3),2)</f>
        <v>0</v>
      </c>
      <c r="O333">
        <f>(I333*21)/100</f>
        <v>0</v>
      </c>
      <c r="P333" t="s">
        <v>17</v>
      </c>
    </row>
    <row r="334" spans="1:16" x14ac:dyDescent="0.2">
      <c r="A334" s="22" t="s">
        <v>42</v>
      </c>
      <c r="E334" s="23" t="s">
        <v>1742</v>
      </c>
    </row>
    <row r="335" spans="1:16" ht="63.75" x14ac:dyDescent="0.2">
      <c r="A335" s="24" t="s">
        <v>44</v>
      </c>
      <c r="E335" s="25" t="s">
        <v>1823</v>
      </c>
    </row>
    <row r="336" spans="1:16" ht="25.5" x14ac:dyDescent="0.2">
      <c r="A336" t="s">
        <v>46</v>
      </c>
      <c r="E336" s="23" t="s">
        <v>1295</v>
      </c>
    </row>
    <row r="337" spans="1:16" x14ac:dyDescent="0.2">
      <c r="A337" s="12" t="s">
        <v>37</v>
      </c>
      <c r="B337" s="17" t="s">
        <v>608</v>
      </c>
      <c r="C337" s="17" t="s">
        <v>1743</v>
      </c>
      <c r="D337" s="12" t="s">
        <v>45</v>
      </c>
      <c r="E337" s="18" t="s">
        <v>1744</v>
      </c>
      <c r="F337" s="19" t="s">
        <v>197</v>
      </c>
      <c r="G337" s="20">
        <v>15.72</v>
      </c>
      <c r="H337" s="21">
        <v>0</v>
      </c>
      <c r="I337" s="21">
        <f>ROUND(ROUND(H337,2)*ROUND(G337,3),2)</f>
        <v>0</v>
      </c>
      <c r="O337">
        <f>(I337*21)/100</f>
        <v>0</v>
      </c>
      <c r="P337" t="s">
        <v>17</v>
      </c>
    </row>
    <row r="338" spans="1:16" x14ac:dyDescent="0.2">
      <c r="A338" s="22" t="s">
        <v>42</v>
      </c>
      <c r="E338" s="23" t="s">
        <v>1745</v>
      </c>
    </row>
    <row r="339" spans="1:16" x14ac:dyDescent="0.2">
      <c r="A339" s="24" t="s">
        <v>44</v>
      </c>
      <c r="E339" s="25" t="s">
        <v>1835</v>
      </c>
    </row>
    <row r="340" spans="1:16" ht="293.25" x14ac:dyDescent="0.2">
      <c r="A340" t="s">
        <v>46</v>
      </c>
      <c r="E340" s="23" t="s">
        <v>1747</v>
      </c>
    </row>
    <row r="341" spans="1:16" x14ac:dyDescent="0.2">
      <c r="A341" s="12" t="s">
        <v>37</v>
      </c>
      <c r="B341" s="17" t="s">
        <v>613</v>
      </c>
      <c r="C341" s="17" t="s">
        <v>1748</v>
      </c>
      <c r="D341" s="12" t="s">
        <v>45</v>
      </c>
      <c r="E341" s="18" t="s">
        <v>1749</v>
      </c>
      <c r="F341" s="19" t="s">
        <v>197</v>
      </c>
      <c r="G341" s="20">
        <v>15.72</v>
      </c>
      <c r="H341" s="21">
        <v>0</v>
      </c>
      <c r="I341" s="21">
        <f>ROUND(ROUND(H341,2)*ROUND(G341,3),2)</f>
        <v>0</v>
      </c>
      <c r="O341">
        <f>(I341*21)/100</f>
        <v>0</v>
      </c>
      <c r="P341" t="s">
        <v>17</v>
      </c>
    </row>
    <row r="342" spans="1:16" x14ac:dyDescent="0.2">
      <c r="A342" s="22" t="s">
        <v>42</v>
      </c>
      <c r="E342" s="23" t="s">
        <v>1750</v>
      </c>
    </row>
    <row r="343" spans="1:16" x14ac:dyDescent="0.2">
      <c r="A343" s="24" t="s">
        <v>44</v>
      </c>
      <c r="E343" s="25" t="s">
        <v>1836</v>
      </c>
    </row>
    <row r="344" spans="1:16" ht="293.25" x14ac:dyDescent="0.2">
      <c r="A344" t="s">
        <v>46</v>
      </c>
      <c r="E344" s="23" t="s">
        <v>1747</v>
      </c>
    </row>
    <row r="345" spans="1:16" x14ac:dyDescent="0.2">
      <c r="A345" s="12" t="s">
        <v>37</v>
      </c>
      <c r="B345" s="17" t="s">
        <v>619</v>
      </c>
      <c r="C345" s="17" t="s">
        <v>1752</v>
      </c>
      <c r="D345" s="12" t="s">
        <v>45</v>
      </c>
      <c r="E345" s="18" t="s">
        <v>1753</v>
      </c>
      <c r="F345" s="19" t="s">
        <v>89</v>
      </c>
      <c r="G345" s="20">
        <v>3</v>
      </c>
      <c r="H345" s="21">
        <v>0</v>
      </c>
      <c r="I345" s="21">
        <f>ROUND(ROUND(H345,2)*ROUND(G345,3),2)</f>
        <v>0</v>
      </c>
      <c r="O345">
        <f>(I345*21)/100</f>
        <v>0</v>
      </c>
      <c r="P345" t="s">
        <v>17</v>
      </c>
    </row>
    <row r="346" spans="1:16" x14ac:dyDescent="0.2">
      <c r="A346" s="22" t="s">
        <v>42</v>
      </c>
      <c r="E346" s="23" t="s">
        <v>1754</v>
      </c>
    </row>
    <row r="347" spans="1:16" x14ac:dyDescent="0.2">
      <c r="A347" s="24" t="s">
        <v>44</v>
      </c>
      <c r="E347" s="25" t="s">
        <v>1755</v>
      </c>
    </row>
    <row r="348" spans="1:16" ht="140.25" x14ac:dyDescent="0.2">
      <c r="A348" t="s">
        <v>46</v>
      </c>
      <c r="E348" s="23" t="s">
        <v>1756</v>
      </c>
    </row>
    <row r="349" spans="1:16" ht="25.5" x14ac:dyDescent="0.2">
      <c r="A349" s="12" t="s">
        <v>37</v>
      </c>
      <c r="B349" s="17" t="s">
        <v>625</v>
      </c>
      <c r="C349" s="17" t="s">
        <v>668</v>
      </c>
      <c r="D349" s="12" t="s">
        <v>45</v>
      </c>
      <c r="E349" s="18" t="s">
        <v>669</v>
      </c>
      <c r="F349" s="19" t="s">
        <v>197</v>
      </c>
      <c r="G349" s="20">
        <v>108.84</v>
      </c>
      <c r="H349" s="21">
        <v>0</v>
      </c>
      <c r="I349" s="21">
        <f>ROUND(ROUND(H349,2)*ROUND(G349,3),2)</f>
        <v>0</v>
      </c>
      <c r="O349">
        <f>(I349*21)/100</f>
        <v>0</v>
      </c>
      <c r="P349" t="s">
        <v>17</v>
      </c>
    </row>
    <row r="350" spans="1:16" ht="25.5" x14ac:dyDescent="0.2">
      <c r="A350" s="22" t="s">
        <v>42</v>
      </c>
      <c r="E350" s="23" t="s">
        <v>1757</v>
      </c>
    </row>
    <row r="351" spans="1:16" ht="76.5" x14ac:dyDescent="0.2">
      <c r="A351" s="24" t="s">
        <v>44</v>
      </c>
      <c r="E351" s="25" t="s">
        <v>1837</v>
      </c>
    </row>
    <row r="352" spans="1:16" ht="89.25" x14ac:dyDescent="0.2">
      <c r="A352" t="s">
        <v>46</v>
      </c>
      <c r="E352" s="23" t="s">
        <v>672</v>
      </c>
    </row>
    <row r="353" spans="1:16" x14ac:dyDescent="0.2">
      <c r="A353" s="12" t="s">
        <v>37</v>
      </c>
      <c r="B353" s="17" t="s">
        <v>631</v>
      </c>
      <c r="C353" s="17" t="s">
        <v>1759</v>
      </c>
      <c r="D353" s="12" t="s">
        <v>45</v>
      </c>
      <c r="E353" s="18" t="s">
        <v>1760</v>
      </c>
      <c r="F353" s="19" t="s">
        <v>89</v>
      </c>
      <c r="G353" s="20">
        <v>4</v>
      </c>
      <c r="H353" s="21">
        <v>0</v>
      </c>
      <c r="I353" s="21">
        <f>ROUND(ROUND(H353,2)*ROUND(G353,3),2)</f>
        <v>0</v>
      </c>
      <c r="O353">
        <f>(I353*21)/100</f>
        <v>0</v>
      </c>
      <c r="P353" t="s">
        <v>17</v>
      </c>
    </row>
    <row r="354" spans="1:16" x14ac:dyDescent="0.2">
      <c r="A354" s="22" t="s">
        <v>42</v>
      </c>
      <c r="E354" s="23" t="s">
        <v>1761</v>
      </c>
    </row>
    <row r="355" spans="1:16" ht="38.25" x14ac:dyDescent="0.2">
      <c r="A355" s="24" t="s">
        <v>44</v>
      </c>
      <c r="E355" s="25" t="s">
        <v>1838</v>
      </c>
    </row>
    <row r="356" spans="1:16" ht="38.25" x14ac:dyDescent="0.2">
      <c r="A356" t="s">
        <v>46</v>
      </c>
      <c r="E356" s="23" t="s">
        <v>1763</v>
      </c>
    </row>
    <row r="357" spans="1:16" x14ac:dyDescent="0.2">
      <c r="A357" s="12" t="s">
        <v>37</v>
      </c>
      <c r="B357" s="17" t="s">
        <v>636</v>
      </c>
      <c r="C357" s="17" t="s">
        <v>1839</v>
      </c>
      <c r="D357" s="12" t="s">
        <v>45</v>
      </c>
      <c r="E357" s="18" t="s">
        <v>1840</v>
      </c>
      <c r="F357" s="19" t="s">
        <v>89</v>
      </c>
      <c r="G357" s="20">
        <v>8</v>
      </c>
      <c r="H357" s="21">
        <v>0</v>
      </c>
      <c r="I357" s="21">
        <f>ROUND(ROUND(H357,2)*ROUND(G357,3),2)</f>
        <v>0</v>
      </c>
      <c r="O357">
        <f>(I357*21)/100</f>
        <v>0</v>
      </c>
      <c r="P357" t="s">
        <v>17</v>
      </c>
    </row>
    <row r="358" spans="1:16" x14ac:dyDescent="0.2">
      <c r="A358" s="22" t="s">
        <v>42</v>
      </c>
      <c r="E358" s="23" t="s">
        <v>1841</v>
      </c>
    </row>
    <row r="359" spans="1:16" x14ac:dyDescent="0.2">
      <c r="A359" s="24" t="s">
        <v>44</v>
      </c>
      <c r="E359" s="25" t="s">
        <v>1842</v>
      </c>
    </row>
    <row r="360" spans="1:16" ht="267.75" x14ac:dyDescent="0.2">
      <c r="A360" t="s">
        <v>46</v>
      </c>
      <c r="E360" s="23" t="s">
        <v>1768</v>
      </c>
    </row>
    <row r="361" spans="1:16" x14ac:dyDescent="0.2">
      <c r="A361" s="12" t="s">
        <v>37</v>
      </c>
      <c r="B361" s="17" t="s">
        <v>640</v>
      </c>
      <c r="C361" s="17" t="s">
        <v>1769</v>
      </c>
      <c r="D361" s="12" t="s">
        <v>45</v>
      </c>
      <c r="E361" s="18" t="s">
        <v>1770</v>
      </c>
      <c r="F361" s="19" t="s">
        <v>89</v>
      </c>
      <c r="G361" s="20">
        <v>34</v>
      </c>
      <c r="H361" s="21">
        <v>0</v>
      </c>
      <c r="I361" s="21">
        <f>ROUND(ROUND(H361,2)*ROUND(G361,3),2)</f>
        <v>0</v>
      </c>
      <c r="O361">
        <f>(I361*21)/100</f>
        <v>0</v>
      </c>
      <c r="P361" t="s">
        <v>17</v>
      </c>
    </row>
    <row r="362" spans="1:16" x14ac:dyDescent="0.2">
      <c r="A362" s="22" t="s">
        <v>42</v>
      </c>
      <c r="E362" s="23" t="s">
        <v>1771</v>
      </c>
    </row>
    <row r="363" spans="1:16" x14ac:dyDescent="0.2">
      <c r="A363" s="24" t="s">
        <v>44</v>
      </c>
      <c r="E363" s="25" t="s">
        <v>1843</v>
      </c>
    </row>
    <row r="364" spans="1:16" ht="267.75" x14ac:dyDescent="0.2">
      <c r="A364" t="s">
        <v>46</v>
      </c>
      <c r="E364" s="23" t="s">
        <v>1773</v>
      </c>
    </row>
    <row r="365" spans="1:16" x14ac:dyDescent="0.2">
      <c r="A365" s="12" t="s">
        <v>37</v>
      </c>
      <c r="B365" s="17" t="s">
        <v>645</v>
      </c>
      <c r="C365" s="17" t="s">
        <v>1774</v>
      </c>
      <c r="D365" s="12" t="s">
        <v>45</v>
      </c>
      <c r="E365" s="18" t="s">
        <v>1775</v>
      </c>
      <c r="F365" s="19" t="s">
        <v>202</v>
      </c>
      <c r="G365" s="20">
        <v>3280.5</v>
      </c>
      <c r="H365" s="21">
        <v>0</v>
      </c>
      <c r="I365" s="21">
        <f>ROUND(ROUND(H365,2)*ROUND(G365,3),2)</f>
        <v>0</v>
      </c>
      <c r="O365">
        <f>(I365*21)/100</f>
        <v>0</v>
      </c>
      <c r="P365" t="s">
        <v>17</v>
      </c>
    </row>
    <row r="366" spans="1:16" ht="25.5" x14ac:dyDescent="0.2">
      <c r="A366" s="22" t="s">
        <v>42</v>
      </c>
      <c r="E366" s="23" t="s">
        <v>1844</v>
      </c>
    </row>
    <row r="367" spans="1:16" x14ac:dyDescent="0.2">
      <c r="A367" s="24" t="s">
        <v>44</v>
      </c>
      <c r="E367" s="25" t="s">
        <v>1845</v>
      </c>
    </row>
    <row r="368" spans="1:16" ht="25.5" x14ac:dyDescent="0.2">
      <c r="A368" t="s">
        <v>46</v>
      </c>
      <c r="E368" s="23" t="s">
        <v>1778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2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0+O8+O17+O66+O111+O144+O169+O230+O259+O264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1846</v>
      </c>
      <c r="I3" s="26">
        <f>0+I8+I17+I66+I111+I144+I169+I230+I259+I264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1846</v>
      </c>
      <c r="D4" s="33"/>
      <c r="E4" s="11" t="s">
        <v>1847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37</v>
      </c>
      <c r="B9" s="17" t="s">
        <v>18</v>
      </c>
      <c r="C9" s="17" t="s">
        <v>218</v>
      </c>
      <c r="D9" s="12" t="s">
        <v>45</v>
      </c>
      <c r="E9" s="18" t="s">
        <v>1444</v>
      </c>
      <c r="F9" s="19" t="s">
        <v>150</v>
      </c>
      <c r="G9" s="20">
        <v>409.66399999999999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1445</v>
      </c>
    </row>
    <row r="11" spans="1:18" ht="102" x14ac:dyDescent="0.2">
      <c r="A11" s="24" t="s">
        <v>44</v>
      </c>
      <c r="E11" s="25" t="s">
        <v>1848</v>
      </c>
    </row>
    <row r="12" spans="1:18" ht="140.25" x14ac:dyDescent="0.2">
      <c r="A12" t="s">
        <v>46</v>
      </c>
      <c r="E12" s="23" t="s">
        <v>152</v>
      </c>
    </row>
    <row r="13" spans="1:18" x14ac:dyDescent="0.2">
      <c r="A13" s="12" t="s">
        <v>37</v>
      </c>
      <c r="B13" s="17" t="s">
        <v>17</v>
      </c>
      <c r="C13" s="17" t="s">
        <v>1447</v>
      </c>
      <c r="D13" s="12" t="s">
        <v>45</v>
      </c>
      <c r="E13" s="18" t="s">
        <v>1448</v>
      </c>
      <c r="F13" s="19" t="s">
        <v>50</v>
      </c>
      <c r="G13" s="20">
        <v>36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ht="25.5" x14ac:dyDescent="0.2">
      <c r="A14" s="22" t="s">
        <v>42</v>
      </c>
      <c r="E14" s="23" t="s">
        <v>1449</v>
      </c>
    </row>
    <row r="15" spans="1:18" x14ac:dyDescent="0.2">
      <c r="A15" s="24" t="s">
        <v>44</v>
      </c>
      <c r="E15" s="25" t="s">
        <v>1849</v>
      </c>
    </row>
    <row r="16" spans="1:18" x14ac:dyDescent="0.2">
      <c r="A16" t="s">
        <v>46</v>
      </c>
      <c r="E16" s="23" t="s">
        <v>56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0+I18+I22+I26+I30+I34+I38+I42+I46+I50+I54+I58+I62</f>
        <v>0</v>
      </c>
      <c r="R17">
        <f>0+O18+O22+O26+O30+O34+O38+O42+O46+O50+O54+O58+O62</f>
        <v>0</v>
      </c>
    </row>
    <row r="18" spans="1:18" x14ac:dyDescent="0.2">
      <c r="A18" s="12" t="s">
        <v>37</v>
      </c>
      <c r="B18" s="17" t="s">
        <v>16</v>
      </c>
      <c r="C18" s="17" t="s">
        <v>1451</v>
      </c>
      <c r="D18" s="12" t="s">
        <v>45</v>
      </c>
      <c r="E18" s="18" t="s">
        <v>1452</v>
      </c>
      <c r="F18" s="19" t="s">
        <v>129</v>
      </c>
      <c r="G18" s="20">
        <v>336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1453</v>
      </c>
    </row>
    <row r="20" spans="1:18" x14ac:dyDescent="0.2">
      <c r="A20" s="24" t="s">
        <v>44</v>
      </c>
      <c r="E20" s="25" t="s">
        <v>1850</v>
      </c>
    </row>
    <row r="21" spans="1:18" ht="38.25" x14ac:dyDescent="0.2">
      <c r="A21" t="s">
        <v>46</v>
      </c>
      <c r="E21" s="23" t="s">
        <v>1455</v>
      </c>
    </row>
    <row r="22" spans="1:18" x14ac:dyDescent="0.2">
      <c r="A22" s="12" t="s">
        <v>37</v>
      </c>
      <c r="B22" s="17" t="s">
        <v>25</v>
      </c>
      <c r="C22" s="17" t="s">
        <v>1456</v>
      </c>
      <c r="D22" s="12" t="s">
        <v>45</v>
      </c>
      <c r="E22" s="18" t="s">
        <v>1457</v>
      </c>
      <c r="F22" s="19" t="s">
        <v>180</v>
      </c>
      <c r="G22" s="20">
        <v>67.5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1851</v>
      </c>
    </row>
    <row r="24" spans="1:18" x14ac:dyDescent="0.2">
      <c r="A24" s="24" t="s">
        <v>44</v>
      </c>
      <c r="E24" s="25" t="s">
        <v>1852</v>
      </c>
    </row>
    <row r="25" spans="1:18" ht="369.75" x14ac:dyDescent="0.2">
      <c r="A25" t="s">
        <v>46</v>
      </c>
      <c r="E25" s="23" t="s">
        <v>256</v>
      </c>
    </row>
    <row r="26" spans="1:18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854.52300000000002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1853</v>
      </c>
    </row>
    <row r="28" spans="1:18" ht="89.25" x14ac:dyDescent="0.2">
      <c r="A28" s="24" t="s">
        <v>44</v>
      </c>
      <c r="E28" s="25" t="s">
        <v>1854</v>
      </c>
    </row>
    <row r="29" spans="1:18" ht="306" x14ac:dyDescent="0.2">
      <c r="A29" t="s">
        <v>46</v>
      </c>
      <c r="E29" s="23" t="s">
        <v>262</v>
      </c>
    </row>
    <row r="30" spans="1:18" x14ac:dyDescent="0.2">
      <c r="A30" s="12" t="s">
        <v>37</v>
      </c>
      <c r="B30" s="17" t="s">
        <v>29</v>
      </c>
      <c r="C30" s="17" t="s">
        <v>1466</v>
      </c>
      <c r="D30" s="12" t="s">
        <v>45</v>
      </c>
      <c r="E30" s="18" t="s">
        <v>1467</v>
      </c>
      <c r="F30" s="19" t="s">
        <v>180</v>
      </c>
      <c r="G30" s="20">
        <v>170.346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ht="25.5" x14ac:dyDescent="0.2">
      <c r="A31" s="22" t="s">
        <v>42</v>
      </c>
      <c r="E31" s="23" t="s">
        <v>1468</v>
      </c>
    </row>
    <row r="32" spans="1:18" ht="38.25" x14ac:dyDescent="0.2">
      <c r="A32" s="24" t="s">
        <v>44</v>
      </c>
      <c r="E32" s="25" t="s">
        <v>1855</v>
      </c>
    </row>
    <row r="33" spans="1:16" ht="318.75" x14ac:dyDescent="0.2">
      <c r="A33" t="s">
        <v>46</v>
      </c>
      <c r="E33" s="23" t="s">
        <v>1470</v>
      </c>
    </row>
    <row r="34" spans="1:16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298.16500000000002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1471</v>
      </c>
    </row>
    <row r="36" spans="1:16" ht="89.25" x14ac:dyDescent="0.2">
      <c r="A36" s="24" t="s">
        <v>44</v>
      </c>
      <c r="E36" s="25" t="s">
        <v>1856</v>
      </c>
    </row>
    <row r="37" spans="1:16" ht="191.25" x14ac:dyDescent="0.2">
      <c r="A37" t="s">
        <v>46</v>
      </c>
      <c r="E37" s="23" t="s">
        <v>282</v>
      </c>
    </row>
    <row r="38" spans="1:16" x14ac:dyDescent="0.2">
      <c r="A38" s="12" t="s">
        <v>37</v>
      </c>
      <c r="B38" s="17" t="s">
        <v>67</v>
      </c>
      <c r="C38" s="17" t="s">
        <v>287</v>
      </c>
      <c r="D38" s="12" t="s">
        <v>1473</v>
      </c>
      <c r="E38" s="18" t="s">
        <v>288</v>
      </c>
      <c r="F38" s="19" t="s">
        <v>180</v>
      </c>
      <c r="G38" s="20">
        <v>67.5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1474</v>
      </c>
    </row>
    <row r="40" spans="1:16" x14ac:dyDescent="0.2">
      <c r="A40" s="24" t="s">
        <v>44</v>
      </c>
      <c r="E40" s="25" t="s">
        <v>1857</v>
      </c>
    </row>
    <row r="41" spans="1:16" ht="280.5" x14ac:dyDescent="0.2">
      <c r="A41" t="s">
        <v>46</v>
      </c>
      <c r="E41" s="23" t="s">
        <v>291</v>
      </c>
    </row>
    <row r="42" spans="1:16" x14ac:dyDescent="0.2">
      <c r="A42" s="12" t="s">
        <v>37</v>
      </c>
      <c r="B42" s="17" t="s">
        <v>32</v>
      </c>
      <c r="C42" s="17" t="s">
        <v>287</v>
      </c>
      <c r="D42" s="12" t="s">
        <v>1476</v>
      </c>
      <c r="E42" s="18" t="s">
        <v>288</v>
      </c>
      <c r="F42" s="19" t="s">
        <v>180</v>
      </c>
      <c r="G42" s="20">
        <v>251.66900000000001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1858</v>
      </c>
    </row>
    <row r="44" spans="1:16" ht="63.75" x14ac:dyDescent="0.2">
      <c r="A44" s="24" t="s">
        <v>44</v>
      </c>
      <c r="E44" s="25" t="s">
        <v>1859</v>
      </c>
    </row>
    <row r="45" spans="1:16" ht="280.5" x14ac:dyDescent="0.2">
      <c r="A45" t="s">
        <v>46</v>
      </c>
      <c r="E45" s="23" t="s">
        <v>291</v>
      </c>
    </row>
    <row r="46" spans="1:16" x14ac:dyDescent="0.2">
      <c r="A46" s="12" t="s">
        <v>37</v>
      </c>
      <c r="B46" s="17" t="s">
        <v>34</v>
      </c>
      <c r="C46" s="17" t="s">
        <v>297</v>
      </c>
      <c r="D46" s="12" t="s">
        <v>45</v>
      </c>
      <c r="E46" s="18" t="s">
        <v>298</v>
      </c>
      <c r="F46" s="19" t="s">
        <v>180</v>
      </c>
      <c r="G46" s="20">
        <v>57.186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1479</v>
      </c>
    </row>
    <row r="48" spans="1:16" ht="38.25" x14ac:dyDescent="0.2">
      <c r="A48" s="24" t="s">
        <v>44</v>
      </c>
      <c r="E48" s="25" t="s">
        <v>1860</v>
      </c>
    </row>
    <row r="49" spans="1:16" ht="229.5" x14ac:dyDescent="0.2">
      <c r="A49" t="s">
        <v>46</v>
      </c>
      <c r="E49" s="23" t="s">
        <v>301</v>
      </c>
    </row>
    <row r="50" spans="1:16" x14ac:dyDescent="0.2">
      <c r="A50" s="12" t="s">
        <v>37</v>
      </c>
      <c r="B50" s="17" t="s">
        <v>74</v>
      </c>
      <c r="C50" s="17" t="s">
        <v>302</v>
      </c>
      <c r="D50" s="12" t="s">
        <v>45</v>
      </c>
      <c r="E50" s="18" t="s">
        <v>303</v>
      </c>
      <c r="F50" s="19" t="s">
        <v>180</v>
      </c>
      <c r="G50" s="20">
        <v>456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1481</v>
      </c>
    </row>
    <row r="52" spans="1:16" ht="165.75" x14ac:dyDescent="0.2">
      <c r="A52" s="24" t="s">
        <v>44</v>
      </c>
      <c r="E52" s="25" t="s">
        <v>1861</v>
      </c>
    </row>
    <row r="53" spans="1:16" ht="229.5" x14ac:dyDescent="0.2">
      <c r="A53" t="s">
        <v>46</v>
      </c>
      <c r="E53" s="23" t="s">
        <v>306</v>
      </c>
    </row>
    <row r="54" spans="1:16" x14ac:dyDescent="0.2">
      <c r="A54" s="12" t="s">
        <v>37</v>
      </c>
      <c r="B54" s="17" t="s">
        <v>79</v>
      </c>
      <c r="C54" s="17" t="s">
        <v>1151</v>
      </c>
      <c r="D54" s="12" t="s">
        <v>45</v>
      </c>
      <c r="E54" s="18" t="s">
        <v>1152</v>
      </c>
      <c r="F54" s="19" t="s">
        <v>180</v>
      </c>
      <c r="G54" s="20">
        <v>22.167999999999999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ht="25.5" x14ac:dyDescent="0.2">
      <c r="A55" s="22" t="s">
        <v>42</v>
      </c>
      <c r="E55" s="23" t="s">
        <v>1790</v>
      </c>
    </row>
    <row r="56" spans="1:16" ht="76.5" x14ac:dyDescent="0.2">
      <c r="A56" s="24" t="s">
        <v>44</v>
      </c>
      <c r="E56" s="25" t="s">
        <v>1862</v>
      </c>
    </row>
    <row r="57" spans="1:16" ht="38.25" x14ac:dyDescent="0.2">
      <c r="A57" t="s">
        <v>46</v>
      </c>
      <c r="E57" s="23" t="s">
        <v>324</v>
      </c>
    </row>
    <row r="58" spans="1:16" x14ac:dyDescent="0.2">
      <c r="A58" s="12" t="s">
        <v>37</v>
      </c>
      <c r="B58" s="17" t="s">
        <v>84</v>
      </c>
      <c r="C58" s="17" t="s">
        <v>326</v>
      </c>
      <c r="D58" s="12" t="s">
        <v>45</v>
      </c>
      <c r="E58" s="18" t="s">
        <v>327</v>
      </c>
      <c r="F58" s="19" t="s">
        <v>166</v>
      </c>
      <c r="G58" s="20">
        <v>147.78800000000001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1491</v>
      </c>
    </row>
    <row r="60" spans="1:16" x14ac:dyDescent="0.2">
      <c r="A60" s="24" t="s">
        <v>44</v>
      </c>
      <c r="E60" s="25" t="s">
        <v>1863</v>
      </c>
    </row>
    <row r="61" spans="1:16" ht="25.5" x14ac:dyDescent="0.2">
      <c r="A61" t="s">
        <v>46</v>
      </c>
      <c r="E61" s="23" t="s">
        <v>330</v>
      </c>
    </row>
    <row r="62" spans="1:16" x14ac:dyDescent="0.2">
      <c r="A62" s="12" t="s">
        <v>37</v>
      </c>
      <c r="B62" s="17" t="s">
        <v>86</v>
      </c>
      <c r="C62" s="17" t="s">
        <v>332</v>
      </c>
      <c r="D62" s="12" t="s">
        <v>45</v>
      </c>
      <c r="E62" s="18" t="s">
        <v>333</v>
      </c>
      <c r="F62" s="19" t="s">
        <v>166</v>
      </c>
      <c r="G62" s="20">
        <v>295.57600000000002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1493</v>
      </c>
    </row>
    <row r="64" spans="1:16" x14ac:dyDescent="0.2">
      <c r="A64" s="24" t="s">
        <v>44</v>
      </c>
      <c r="E64" s="25" t="s">
        <v>1864</v>
      </c>
    </row>
    <row r="65" spans="1:18" ht="38.25" x14ac:dyDescent="0.2">
      <c r="A65" t="s">
        <v>46</v>
      </c>
      <c r="E65" s="23" t="s">
        <v>334</v>
      </c>
    </row>
    <row r="66" spans="1:18" ht="12.75" customHeight="1" x14ac:dyDescent="0.2">
      <c r="A66" s="2" t="s">
        <v>35</v>
      </c>
      <c r="B66" s="2"/>
      <c r="C66" s="27" t="s">
        <v>17</v>
      </c>
      <c r="D66" s="2"/>
      <c r="E66" s="15" t="s">
        <v>346</v>
      </c>
      <c r="F66" s="2"/>
      <c r="G66" s="2"/>
      <c r="H66" s="2"/>
      <c r="I66" s="28">
        <f>0+Q66</f>
        <v>0</v>
      </c>
      <c r="O66">
        <f>0+R66</f>
        <v>0</v>
      </c>
      <c r="Q66">
        <f>0+I67+I71+I75+I79+I83+I87+I91+I95+I99+I103+I107</f>
        <v>0</v>
      </c>
      <c r="R66">
        <f>0+O67+O71+O75+O79+O83+O87+O91+O95+O99+O103+O107</f>
        <v>0</v>
      </c>
    </row>
    <row r="67" spans="1:18" x14ac:dyDescent="0.2">
      <c r="A67" s="12" t="s">
        <v>37</v>
      </c>
      <c r="B67" s="17" t="s">
        <v>93</v>
      </c>
      <c r="C67" s="17" t="s">
        <v>1865</v>
      </c>
      <c r="D67" s="12" t="s">
        <v>45</v>
      </c>
      <c r="E67" s="18" t="s">
        <v>1866</v>
      </c>
      <c r="F67" s="19" t="s">
        <v>197</v>
      </c>
      <c r="G67" s="20">
        <v>60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1867</v>
      </c>
    </row>
    <row r="69" spans="1:18" ht="38.25" x14ac:dyDescent="0.2">
      <c r="A69" s="24" t="s">
        <v>44</v>
      </c>
      <c r="E69" s="25" t="s">
        <v>1868</v>
      </c>
    </row>
    <row r="70" spans="1:18" ht="165.75" x14ac:dyDescent="0.2">
      <c r="A70" t="s">
        <v>46</v>
      </c>
      <c r="E70" s="23" t="s">
        <v>351</v>
      </c>
    </row>
    <row r="71" spans="1:18" x14ac:dyDescent="0.2">
      <c r="A71" s="12" t="s">
        <v>37</v>
      </c>
      <c r="B71" s="17" t="s">
        <v>99</v>
      </c>
      <c r="C71" s="17" t="s">
        <v>1504</v>
      </c>
      <c r="D71" s="12" t="s">
        <v>45</v>
      </c>
      <c r="E71" s="18" t="s">
        <v>1505</v>
      </c>
      <c r="F71" s="19" t="s">
        <v>180</v>
      </c>
      <c r="G71" s="20">
        <v>8.8999999999999996E-2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8" ht="25.5" x14ac:dyDescent="0.2">
      <c r="A72" s="22" t="s">
        <v>42</v>
      </c>
      <c r="E72" s="23" t="s">
        <v>1869</v>
      </c>
    </row>
    <row r="73" spans="1:18" ht="38.25" x14ac:dyDescent="0.2">
      <c r="A73" s="24" t="s">
        <v>44</v>
      </c>
      <c r="E73" s="25" t="s">
        <v>1870</v>
      </c>
    </row>
    <row r="74" spans="1:18" ht="51" x14ac:dyDescent="0.2">
      <c r="A74" t="s">
        <v>46</v>
      </c>
      <c r="E74" s="23" t="s">
        <v>1503</v>
      </c>
    </row>
    <row r="75" spans="1:18" x14ac:dyDescent="0.2">
      <c r="A75" s="12" t="s">
        <v>37</v>
      </c>
      <c r="B75" s="17" t="s">
        <v>103</v>
      </c>
      <c r="C75" s="17" t="s">
        <v>1871</v>
      </c>
      <c r="D75" s="12" t="s">
        <v>45</v>
      </c>
      <c r="E75" s="18" t="s">
        <v>1872</v>
      </c>
      <c r="F75" s="19" t="s">
        <v>166</v>
      </c>
      <c r="G75" s="20">
        <v>178.9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2" t="s">
        <v>42</v>
      </c>
      <c r="E76" s="23" t="s">
        <v>1873</v>
      </c>
    </row>
    <row r="77" spans="1:18" ht="38.25" x14ac:dyDescent="0.2">
      <c r="A77" s="24" t="s">
        <v>44</v>
      </c>
      <c r="E77" s="25" t="s">
        <v>1874</v>
      </c>
    </row>
    <row r="78" spans="1:18" ht="51" x14ac:dyDescent="0.2">
      <c r="A78" t="s">
        <v>46</v>
      </c>
      <c r="E78" s="23" t="s">
        <v>1875</v>
      </c>
    </row>
    <row r="79" spans="1:18" x14ac:dyDescent="0.2">
      <c r="A79" s="12" t="s">
        <v>37</v>
      </c>
      <c r="B79" s="17" t="s">
        <v>107</v>
      </c>
      <c r="C79" s="17" t="s">
        <v>1508</v>
      </c>
      <c r="D79" s="12" t="s">
        <v>45</v>
      </c>
      <c r="E79" s="18" t="s">
        <v>1509</v>
      </c>
      <c r="F79" s="19" t="s">
        <v>180</v>
      </c>
      <c r="G79" s="20">
        <v>76.337999999999994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8" ht="38.25" x14ac:dyDescent="0.2">
      <c r="A80" s="22" t="s">
        <v>42</v>
      </c>
      <c r="E80" s="23" t="s">
        <v>1876</v>
      </c>
    </row>
    <row r="81" spans="1:16" ht="63.75" x14ac:dyDescent="0.2">
      <c r="A81" s="24" t="s">
        <v>44</v>
      </c>
      <c r="E81" s="25" t="s">
        <v>1877</v>
      </c>
    </row>
    <row r="82" spans="1:16" ht="409.5" x14ac:dyDescent="0.2">
      <c r="A82" t="s">
        <v>46</v>
      </c>
      <c r="E82" s="23" t="s">
        <v>1512</v>
      </c>
    </row>
    <row r="83" spans="1:16" x14ac:dyDescent="0.2">
      <c r="A83" s="12" t="s">
        <v>37</v>
      </c>
      <c r="B83" s="17" t="s">
        <v>111</v>
      </c>
      <c r="C83" s="17" t="s">
        <v>1513</v>
      </c>
      <c r="D83" s="12" t="s">
        <v>45</v>
      </c>
      <c r="E83" s="18" t="s">
        <v>1514</v>
      </c>
      <c r="F83" s="19" t="s">
        <v>150</v>
      </c>
      <c r="G83" s="20">
        <v>7.6340000000000003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ht="38.25" x14ac:dyDescent="0.2">
      <c r="A84" s="22" t="s">
        <v>42</v>
      </c>
      <c r="E84" s="23" t="s">
        <v>1878</v>
      </c>
    </row>
    <row r="85" spans="1:16" ht="63.75" x14ac:dyDescent="0.2">
      <c r="A85" s="24" t="s">
        <v>44</v>
      </c>
      <c r="E85" s="25" t="s">
        <v>1879</v>
      </c>
    </row>
    <row r="86" spans="1:16" ht="267.75" x14ac:dyDescent="0.2">
      <c r="A86" t="s">
        <v>46</v>
      </c>
      <c r="E86" s="23" t="s">
        <v>1517</v>
      </c>
    </row>
    <row r="87" spans="1:16" x14ac:dyDescent="0.2">
      <c r="A87" s="12" t="s">
        <v>37</v>
      </c>
      <c r="B87" s="17" t="s">
        <v>115</v>
      </c>
      <c r="C87" s="17" t="s">
        <v>1527</v>
      </c>
      <c r="D87" s="12" t="s">
        <v>45</v>
      </c>
      <c r="E87" s="18" t="s">
        <v>1528</v>
      </c>
      <c r="F87" s="19" t="s">
        <v>197</v>
      </c>
      <c r="G87" s="20">
        <v>120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ht="51" x14ac:dyDescent="0.2">
      <c r="A88" s="22" t="s">
        <v>42</v>
      </c>
      <c r="E88" s="23" t="s">
        <v>1880</v>
      </c>
    </row>
    <row r="89" spans="1:16" ht="63.75" x14ac:dyDescent="0.2">
      <c r="A89" s="24" t="s">
        <v>44</v>
      </c>
      <c r="E89" s="25" t="s">
        <v>1881</v>
      </c>
    </row>
    <row r="90" spans="1:16" ht="191.25" x14ac:dyDescent="0.2">
      <c r="A90" t="s">
        <v>46</v>
      </c>
      <c r="E90" s="23" t="s">
        <v>387</v>
      </c>
    </row>
    <row r="91" spans="1:16" x14ac:dyDescent="0.2">
      <c r="A91" s="12" t="s">
        <v>37</v>
      </c>
      <c r="B91" s="17" t="s">
        <v>121</v>
      </c>
      <c r="C91" s="17" t="s">
        <v>1882</v>
      </c>
      <c r="D91" s="12" t="s">
        <v>45</v>
      </c>
      <c r="E91" s="18" t="s">
        <v>1883</v>
      </c>
      <c r="F91" s="19" t="s">
        <v>180</v>
      </c>
      <c r="G91" s="20">
        <v>19.004999999999999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x14ac:dyDescent="0.2">
      <c r="A92" s="22" t="s">
        <v>42</v>
      </c>
      <c r="E92" s="23" t="s">
        <v>1884</v>
      </c>
    </row>
    <row r="93" spans="1:16" x14ac:dyDescent="0.2">
      <c r="A93" s="24" t="s">
        <v>44</v>
      </c>
      <c r="E93" s="25" t="s">
        <v>1885</v>
      </c>
    </row>
    <row r="94" spans="1:16" ht="38.25" x14ac:dyDescent="0.2">
      <c r="A94" t="s">
        <v>46</v>
      </c>
      <c r="E94" s="23" t="s">
        <v>357</v>
      </c>
    </row>
    <row r="95" spans="1:16" x14ac:dyDescent="0.2">
      <c r="A95" s="12" t="s">
        <v>37</v>
      </c>
      <c r="B95" s="17" t="s">
        <v>126</v>
      </c>
      <c r="C95" s="17" t="s">
        <v>1886</v>
      </c>
      <c r="D95" s="12" t="s">
        <v>45</v>
      </c>
      <c r="E95" s="18" t="s">
        <v>1887</v>
      </c>
      <c r="F95" s="19" t="s">
        <v>180</v>
      </c>
      <c r="G95" s="20">
        <v>43.637999999999998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ht="38.25" x14ac:dyDescent="0.2">
      <c r="A96" s="22" t="s">
        <v>42</v>
      </c>
      <c r="E96" s="23" t="s">
        <v>1888</v>
      </c>
    </row>
    <row r="97" spans="1:18" ht="38.25" x14ac:dyDescent="0.2">
      <c r="A97" s="24" t="s">
        <v>44</v>
      </c>
      <c r="E97" s="25" t="s">
        <v>1889</v>
      </c>
    </row>
    <row r="98" spans="1:18" ht="369.75" x14ac:dyDescent="0.2">
      <c r="A98" t="s">
        <v>46</v>
      </c>
      <c r="E98" s="23" t="s">
        <v>392</v>
      </c>
    </row>
    <row r="99" spans="1:18" x14ac:dyDescent="0.2">
      <c r="A99" s="12" t="s">
        <v>37</v>
      </c>
      <c r="B99" s="17" t="s">
        <v>131</v>
      </c>
      <c r="C99" s="17" t="s">
        <v>1539</v>
      </c>
      <c r="D99" s="12" t="s">
        <v>45</v>
      </c>
      <c r="E99" s="18" t="s">
        <v>1540</v>
      </c>
      <c r="F99" s="19" t="s">
        <v>150</v>
      </c>
      <c r="G99" s="20">
        <v>6.5460000000000003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8" x14ac:dyDescent="0.2">
      <c r="A100" s="22" t="s">
        <v>42</v>
      </c>
      <c r="E100" s="23" t="s">
        <v>1563</v>
      </c>
    </row>
    <row r="101" spans="1:18" x14ac:dyDescent="0.2">
      <c r="A101" s="24" t="s">
        <v>44</v>
      </c>
      <c r="E101" s="25" t="s">
        <v>1890</v>
      </c>
    </row>
    <row r="102" spans="1:18" ht="267.75" x14ac:dyDescent="0.2">
      <c r="A102" t="s">
        <v>46</v>
      </c>
      <c r="E102" s="23" t="s">
        <v>1543</v>
      </c>
    </row>
    <row r="103" spans="1:18" x14ac:dyDescent="0.2">
      <c r="A103" s="12" t="s">
        <v>37</v>
      </c>
      <c r="B103" s="17" t="s">
        <v>136</v>
      </c>
      <c r="C103" s="17" t="s">
        <v>1544</v>
      </c>
      <c r="D103" s="12" t="s">
        <v>45</v>
      </c>
      <c r="E103" s="18" t="s">
        <v>1545</v>
      </c>
      <c r="F103" s="19" t="s">
        <v>166</v>
      </c>
      <c r="G103" s="20">
        <v>159.04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8" x14ac:dyDescent="0.2">
      <c r="A104" s="22" t="s">
        <v>42</v>
      </c>
      <c r="E104" s="23" t="s">
        <v>1546</v>
      </c>
    </row>
    <row r="105" spans="1:18" ht="38.25" x14ac:dyDescent="0.2">
      <c r="A105" s="24" t="s">
        <v>44</v>
      </c>
      <c r="E105" s="25" t="s">
        <v>1891</v>
      </c>
    </row>
    <row r="106" spans="1:18" ht="102" x14ac:dyDescent="0.2">
      <c r="A106" t="s">
        <v>46</v>
      </c>
      <c r="E106" s="23" t="s">
        <v>1548</v>
      </c>
    </row>
    <row r="107" spans="1:18" x14ac:dyDescent="0.2">
      <c r="A107" s="12" t="s">
        <v>37</v>
      </c>
      <c r="B107" s="17" t="s">
        <v>141</v>
      </c>
      <c r="C107" s="17" t="s">
        <v>1549</v>
      </c>
      <c r="D107" s="12" t="s">
        <v>45</v>
      </c>
      <c r="E107" s="18" t="s">
        <v>1550</v>
      </c>
      <c r="F107" s="19" t="s">
        <v>166</v>
      </c>
      <c r="G107" s="20">
        <v>79.52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8" x14ac:dyDescent="0.2">
      <c r="A108" s="22" t="s">
        <v>42</v>
      </c>
      <c r="E108" s="23" t="s">
        <v>1551</v>
      </c>
    </row>
    <row r="109" spans="1:18" ht="38.25" x14ac:dyDescent="0.2">
      <c r="A109" s="24" t="s">
        <v>44</v>
      </c>
      <c r="E109" s="25" t="s">
        <v>1892</v>
      </c>
    </row>
    <row r="110" spans="1:18" ht="102" x14ac:dyDescent="0.2">
      <c r="A110" t="s">
        <v>46</v>
      </c>
      <c r="E110" s="23" t="s">
        <v>1553</v>
      </c>
    </row>
    <row r="111" spans="1:18" ht="12.75" customHeight="1" x14ac:dyDescent="0.2">
      <c r="A111" s="2" t="s">
        <v>35</v>
      </c>
      <c r="B111" s="2"/>
      <c r="C111" s="27" t="s">
        <v>16</v>
      </c>
      <c r="D111" s="2"/>
      <c r="E111" s="15" t="s">
        <v>393</v>
      </c>
      <c r="F111" s="2"/>
      <c r="G111" s="2"/>
      <c r="H111" s="2"/>
      <c r="I111" s="28">
        <f>0+Q111</f>
        <v>0</v>
      </c>
      <c r="O111">
        <f>0+R111</f>
        <v>0</v>
      </c>
      <c r="Q111">
        <f>0+I112+I116+I120+I124+I128+I132+I136+I140</f>
        <v>0</v>
      </c>
      <c r="R111">
        <f>0+O112+O116+O120+O124+O128+O132+O136+O140</f>
        <v>0</v>
      </c>
    </row>
    <row r="112" spans="1:18" x14ac:dyDescent="0.2">
      <c r="A112" s="12" t="s">
        <v>37</v>
      </c>
      <c r="B112" s="17" t="s">
        <v>319</v>
      </c>
      <c r="C112" s="17" t="s">
        <v>1554</v>
      </c>
      <c r="D112" s="12" t="s">
        <v>45</v>
      </c>
      <c r="E112" s="18" t="s">
        <v>1555</v>
      </c>
      <c r="F112" s="19" t="s">
        <v>681</v>
      </c>
      <c r="G112" s="20">
        <v>234</v>
      </c>
      <c r="H112" s="21">
        <v>0</v>
      </c>
      <c r="I112" s="21">
        <f>ROUND(ROUND(H112,2)*ROUND(G112,3),2)</f>
        <v>0</v>
      </c>
      <c r="O112">
        <f>(I112*21)/100</f>
        <v>0</v>
      </c>
      <c r="P112" t="s">
        <v>17</v>
      </c>
    </row>
    <row r="113" spans="1:16" x14ac:dyDescent="0.2">
      <c r="A113" s="22" t="s">
        <v>42</v>
      </c>
      <c r="E113" s="23" t="s">
        <v>1556</v>
      </c>
    </row>
    <row r="114" spans="1:16" ht="38.25" x14ac:dyDescent="0.2">
      <c r="A114" s="24" t="s">
        <v>44</v>
      </c>
      <c r="E114" s="25" t="s">
        <v>1893</v>
      </c>
    </row>
    <row r="115" spans="1:16" ht="25.5" x14ac:dyDescent="0.2">
      <c r="A115" t="s">
        <v>46</v>
      </c>
      <c r="E115" s="23" t="s">
        <v>1558</v>
      </c>
    </row>
    <row r="116" spans="1:16" x14ac:dyDescent="0.2">
      <c r="A116" s="12" t="s">
        <v>37</v>
      </c>
      <c r="B116" s="17" t="s">
        <v>325</v>
      </c>
      <c r="C116" s="17" t="s">
        <v>395</v>
      </c>
      <c r="D116" s="12" t="s">
        <v>45</v>
      </c>
      <c r="E116" s="18" t="s">
        <v>396</v>
      </c>
      <c r="F116" s="19" t="s">
        <v>180</v>
      </c>
      <c r="G116" s="20">
        <v>11.635999999999999</v>
      </c>
      <c r="H116" s="21">
        <v>0</v>
      </c>
      <c r="I116" s="21">
        <f>ROUND(ROUND(H116,2)*ROUND(G116,3),2)</f>
        <v>0</v>
      </c>
      <c r="O116">
        <f>(I116*21)/100</f>
        <v>0</v>
      </c>
      <c r="P116" t="s">
        <v>17</v>
      </c>
    </row>
    <row r="117" spans="1:16" ht="25.5" x14ac:dyDescent="0.2">
      <c r="A117" s="22" t="s">
        <v>42</v>
      </c>
      <c r="E117" s="23" t="s">
        <v>1559</v>
      </c>
    </row>
    <row r="118" spans="1:16" ht="38.25" x14ac:dyDescent="0.2">
      <c r="A118" s="24" t="s">
        <v>44</v>
      </c>
      <c r="E118" s="25" t="s">
        <v>1894</v>
      </c>
    </row>
    <row r="119" spans="1:16" ht="382.5" x14ac:dyDescent="0.2">
      <c r="A119" t="s">
        <v>46</v>
      </c>
      <c r="E119" s="23" t="s">
        <v>398</v>
      </c>
    </row>
    <row r="120" spans="1:16" x14ac:dyDescent="0.2">
      <c r="A120" s="12" t="s">
        <v>37</v>
      </c>
      <c r="B120" s="17" t="s">
        <v>331</v>
      </c>
      <c r="C120" s="17" t="s">
        <v>1561</v>
      </c>
      <c r="D120" s="12" t="s">
        <v>45</v>
      </c>
      <c r="E120" s="18" t="s">
        <v>1562</v>
      </c>
      <c r="F120" s="19" t="s">
        <v>150</v>
      </c>
      <c r="G120" s="20">
        <v>1.7450000000000001</v>
      </c>
      <c r="H120" s="21">
        <v>0</v>
      </c>
      <c r="I120" s="21">
        <f>ROUND(ROUND(H120,2)*ROUND(G120,3),2)</f>
        <v>0</v>
      </c>
      <c r="O120">
        <f>(I120*21)/100</f>
        <v>0</v>
      </c>
      <c r="P120" t="s">
        <v>17</v>
      </c>
    </row>
    <row r="121" spans="1:16" x14ac:dyDescent="0.2">
      <c r="A121" s="22" t="s">
        <v>42</v>
      </c>
      <c r="E121" s="23" t="s">
        <v>1563</v>
      </c>
    </row>
    <row r="122" spans="1:16" x14ac:dyDescent="0.2">
      <c r="A122" s="24" t="s">
        <v>44</v>
      </c>
      <c r="E122" s="25" t="s">
        <v>1895</v>
      </c>
    </row>
    <row r="123" spans="1:16" ht="242.25" x14ac:dyDescent="0.2">
      <c r="A123" t="s">
        <v>46</v>
      </c>
      <c r="E123" s="23" t="s">
        <v>404</v>
      </c>
    </row>
    <row r="124" spans="1:16" x14ac:dyDescent="0.2">
      <c r="A124" s="12" t="s">
        <v>37</v>
      </c>
      <c r="B124" s="17" t="s">
        <v>335</v>
      </c>
      <c r="C124" s="17" t="s">
        <v>1896</v>
      </c>
      <c r="D124" s="12" t="s">
        <v>45</v>
      </c>
      <c r="E124" s="18" t="s">
        <v>1897</v>
      </c>
      <c r="F124" s="19" t="s">
        <v>180</v>
      </c>
      <c r="G124" s="20">
        <v>6</v>
      </c>
      <c r="H124" s="21">
        <v>0</v>
      </c>
      <c r="I124" s="21">
        <f>ROUND(ROUND(H124,2)*ROUND(G124,3),2)</f>
        <v>0</v>
      </c>
      <c r="O124">
        <f>(I124*21)/100</f>
        <v>0</v>
      </c>
      <c r="P124" t="s">
        <v>17</v>
      </c>
    </row>
    <row r="125" spans="1:16" ht="38.25" x14ac:dyDescent="0.2">
      <c r="A125" s="22" t="s">
        <v>42</v>
      </c>
      <c r="E125" s="23" t="s">
        <v>1627</v>
      </c>
    </row>
    <row r="126" spans="1:16" ht="63.75" x14ac:dyDescent="0.2">
      <c r="A126" s="24" t="s">
        <v>44</v>
      </c>
      <c r="E126" s="25" t="s">
        <v>1898</v>
      </c>
    </row>
    <row r="127" spans="1:16" ht="369.75" x14ac:dyDescent="0.2">
      <c r="A127" t="s">
        <v>46</v>
      </c>
      <c r="E127" s="23" t="s">
        <v>410</v>
      </c>
    </row>
    <row r="128" spans="1:16" x14ac:dyDescent="0.2">
      <c r="A128" s="12" t="s">
        <v>37</v>
      </c>
      <c r="B128" s="17" t="s">
        <v>340</v>
      </c>
      <c r="C128" s="17" t="s">
        <v>1565</v>
      </c>
      <c r="D128" s="12" t="s">
        <v>45</v>
      </c>
      <c r="E128" s="18" t="s">
        <v>1566</v>
      </c>
      <c r="F128" s="19" t="s">
        <v>180</v>
      </c>
      <c r="G128" s="20">
        <v>73.5</v>
      </c>
      <c r="H128" s="21">
        <v>0</v>
      </c>
      <c r="I128" s="21">
        <f>ROUND(ROUND(H128,2)*ROUND(G128,3),2)</f>
        <v>0</v>
      </c>
      <c r="O128">
        <f>(I128*21)/100</f>
        <v>0</v>
      </c>
      <c r="P128" t="s">
        <v>17</v>
      </c>
    </row>
    <row r="129" spans="1:18" ht="38.25" x14ac:dyDescent="0.2">
      <c r="A129" s="22" t="s">
        <v>42</v>
      </c>
      <c r="E129" s="23" t="s">
        <v>1899</v>
      </c>
    </row>
    <row r="130" spans="1:18" ht="63.75" x14ac:dyDescent="0.2">
      <c r="A130" s="24" t="s">
        <v>44</v>
      </c>
      <c r="E130" s="25" t="s">
        <v>1900</v>
      </c>
    </row>
    <row r="131" spans="1:18" ht="369.75" x14ac:dyDescent="0.2">
      <c r="A131" t="s">
        <v>46</v>
      </c>
      <c r="E131" s="23" t="s">
        <v>410</v>
      </c>
    </row>
    <row r="132" spans="1:18" x14ac:dyDescent="0.2">
      <c r="A132" s="12" t="s">
        <v>37</v>
      </c>
      <c r="B132" s="17" t="s">
        <v>347</v>
      </c>
      <c r="C132" s="17" t="s">
        <v>1569</v>
      </c>
      <c r="D132" s="12" t="s">
        <v>45</v>
      </c>
      <c r="E132" s="18" t="s">
        <v>1570</v>
      </c>
      <c r="F132" s="19" t="s">
        <v>150</v>
      </c>
      <c r="G132" s="20">
        <v>9.1880000000000006</v>
      </c>
      <c r="H132" s="21">
        <v>0</v>
      </c>
      <c r="I132" s="21">
        <f>ROUND(ROUND(H132,2)*ROUND(G132,3),2)</f>
        <v>0</v>
      </c>
      <c r="O132">
        <f>(I132*21)/100</f>
        <v>0</v>
      </c>
      <c r="P132" t="s">
        <v>17</v>
      </c>
    </row>
    <row r="133" spans="1:18" x14ac:dyDescent="0.2">
      <c r="A133" s="22" t="s">
        <v>42</v>
      </c>
      <c r="E133" s="23" t="s">
        <v>1901</v>
      </c>
    </row>
    <row r="134" spans="1:18" x14ac:dyDescent="0.2">
      <c r="A134" s="24" t="s">
        <v>44</v>
      </c>
      <c r="E134" s="25" t="s">
        <v>1902</v>
      </c>
    </row>
    <row r="135" spans="1:18" ht="267.75" x14ac:dyDescent="0.2">
      <c r="A135" t="s">
        <v>46</v>
      </c>
      <c r="E135" s="23" t="s">
        <v>1543</v>
      </c>
    </row>
    <row r="136" spans="1:18" x14ac:dyDescent="0.2">
      <c r="A136" s="12" t="s">
        <v>37</v>
      </c>
      <c r="B136" s="17" t="s">
        <v>352</v>
      </c>
      <c r="C136" s="17" t="s">
        <v>1903</v>
      </c>
      <c r="D136" s="12" t="s">
        <v>45</v>
      </c>
      <c r="E136" s="18" t="s">
        <v>1904</v>
      </c>
      <c r="F136" s="19" t="s">
        <v>180</v>
      </c>
      <c r="G136" s="20">
        <v>74.013999999999996</v>
      </c>
      <c r="H136" s="21">
        <v>0</v>
      </c>
      <c r="I136" s="21">
        <f>ROUND(ROUND(H136,2)*ROUND(G136,3),2)</f>
        <v>0</v>
      </c>
      <c r="O136">
        <f>(I136*21)/100</f>
        <v>0</v>
      </c>
      <c r="P136" t="s">
        <v>17</v>
      </c>
    </row>
    <row r="137" spans="1:18" ht="38.25" x14ac:dyDescent="0.2">
      <c r="A137" s="22" t="s">
        <v>42</v>
      </c>
      <c r="E137" s="23" t="s">
        <v>1905</v>
      </c>
    </row>
    <row r="138" spans="1:18" ht="63.75" x14ac:dyDescent="0.2">
      <c r="A138" s="24" t="s">
        <v>44</v>
      </c>
      <c r="E138" s="25" t="s">
        <v>1906</v>
      </c>
    </row>
    <row r="139" spans="1:18" ht="369.75" x14ac:dyDescent="0.2">
      <c r="A139" t="s">
        <v>46</v>
      </c>
      <c r="E139" s="23" t="s">
        <v>410</v>
      </c>
    </row>
    <row r="140" spans="1:18" x14ac:dyDescent="0.2">
      <c r="A140" s="12" t="s">
        <v>37</v>
      </c>
      <c r="B140" s="17" t="s">
        <v>358</v>
      </c>
      <c r="C140" s="17" t="s">
        <v>1907</v>
      </c>
      <c r="D140" s="12" t="s">
        <v>45</v>
      </c>
      <c r="E140" s="18" t="s">
        <v>1908</v>
      </c>
      <c r="F140" s="19" t="s">
        <v>150</v>
      </c>
      <c r="G140" s="20">
        <v>14.063000000000001</v>
      </c>
      <c r="H140" s="21">
        <v>0</v>
      </c>
      <c r="I140" s="21">
        <f>ROUND(ROUND(H140,2)*ROUND(G140,3),2)</f>
        <v>0</v>
      </c>
      <c r="O140">
        <f>(I140*21)/100</f>
        <v>0</v>
      </c>
      <c r="P140" t="s">
        <v>17</v>
      </c>
    </row>
    <row r="141" spans="1:18" x14ac:dyDescent="0.2">
      <c r="A141" s="22" t="s">
        <v>42</v>
      </c>
      <c r="E141" s="23" t="s">
        <v>1909</v>
      </c>
    </row>
    <row r="142" spans="1:18" x14ac:dyDescent="0.2">
      <c r="A142" s="24" t="s">
        <v>44</v>
      </c>
      <c r="E142" s="25" t="s">
        <v>1910</v>
      </c>
    </row>
    <row r="143" spans="1:18" ht="267.75" x14ac:dyDescent="0.2">
      <c r="A143" t="s">
        <v>46</v>
      </c>
      <c r="E143" s="23" t="s">
        <v>1543</v>
      </c>
    </row>
    <row r="144" spans="1:18" ht="12.75" customHeight="1" x14ac:dyDescent="0.2">
      <c r="A144" s="2" t="s">
        <v>35</v>
      </c>
      <c r="B144" s="2"/>
      <c r="C144" s="27" t="s">
        <v>25</v>
      </c>
      <c r="D144" s="2"/>
      <c r="E144" s="15" t="s">
        <v>405</v>
      </c>
      <c r="F144" s="2"/>
      <c r="G144" s="2"/>
      <c r="H144" s="2"/>
      <c r="I144" s="28">
        <f>0+Q144</f>
        <v>0</v>
      </c>
      <c r="O144">
        <f>0+R144</f>
        <v>0</v>
      </c>
      <c r="Q144">
        <f>0+I145+I149+I153+I157+I161+I165</f>
        <v>0</v>
      </c>
      <c r="R144">
        <f>0+O145+O149+O153+O157+O161+O165</f>
        <v>0</v>
      </c>
    </row>
    <row r="145" spans="1:16" x14ac:dyDescent="0.2">
      <c r="A145" s="12" t="s">
        <v>37</v>
      </c>
      <c r="B145" s="17" t="s">
        <v>364</v>
      </c>
      <c r="C145" s="17" t="s">
        <v>703</v>
      </c>
      <c r="D145" s="12" t="s">
        <v>45</v>
      </c>
      <c r="E145" s="18" t="s">
        <v>704</v>
      </c>
      <c r="F145" s="19" t="s">
        <v>180</v>
      </c>
      <c r="G145" s="20">
        <v>13.212</v>
      </c>
      <c r="H145" s="21">
        <v>0</v>
      </c>
      <c r="I145" s="21">
        <f>ROUND(ROUND(H145,2)*ROUND(G145,3),2)</f>
        <v>0</v>
      </c>
      <c r="O145">
        <f>(I145*21)/100</f>
        <v>0</v>
      </c>
      <c r="P145" t="s">
        <v>17</v>
      </c>
    </row>
    <row r="146" spans="1:16" x14ac:dyDescent="0.2">
      <c r="A146" s="22" t="s">
        <v>42</v>
      </c>
      <c r="E146" s="23" t="s">
        <v>1911</v>
      </c>
    </row>
    <row r="147" spans="1:16" ht="38.25" x14ac:dyDescent="0.2">
      <c r="A147" s="24" t="s">
        <v>44</v>
      </c>
      <c r="E147" s="25" t="s">
        <v>1912</v>
      </c>
    </row>
    <row r="148" spans="1:16" ht="369.75" x14ac:dyDescent="0.2">
      <c r="A148" t="s">
        <v>46</v>
      </c>
      <c r="E148" s="23" t="s">
        <v>410</v>
      </c>
    </row>
    <row r="149" spans="1:16" x14ac:dyDescent="0.2">
      <c r="A149" s="12" t="s">
        <v>37</v>
      </c>
      <c r="B149" s="17" t="s">
        <v>370</v>
      </c>
      <c r="C149" s="17" t="s">
        <v>1623</v>
      </c>
      <c r="D149" s="12" t="s">
        <v>45</v>
      </c>
      <c r="E149" s="18" t="s">
        <v>1624</v>
      </c>
      <c r="F149" s="19" t="s">
        <v>180</v>
      </c>
      <c r="G149" s="20">
        <v>4.883</v>
      </c>
      <c r="H149" s="21">
        <v>0</v>
      </c>
      <c r="I149" s="21">
        <f>ROUND(ROUND(H149,2)*ROUND(G149,3),2)</f>
        <v>0</v>
      </c>
      <c r="O149">
        <f>(I149*21)/100</f>
        <v>0</v>
      </c>
      <c r="P149" t="s">
        <v>17</v>
      </c>
    </row>
    <row r="150" spans="1:16" ht="38.25" x14ac:dyDescent="0.2">
      <c r="A150" s="22" t="s">
        <v>42</v>
      </c>
      <c r="E150" s="23" t="s">
        <v>1625</v>
      </c>
    </row>
    <row r="151" spans="1:16" ht="63.75" x14ac:dyDescent="0.2">
      <c r="A151" s="24" t="s">
        <v>44</v>
      </c>
      <c r="E151" s="25" t="s">
        <v>1913</v>
      </c>
    </row>
    <row r="152" spans="1:16" ht="369.75" x14ac:dyDescent="0.2">
      <c r="A152" t="s">
        <v>46</v>
      </c>
      <c r="E152" s="23" t="s">
        <v>410</v>
      </c>
    </row>
    <row r="153" spans="1:16" x14ac:dyDescent="0.2">
      <c r="A153" s="12" t="s">
        <v>37</v>
      </c>
      <c r="B153" s="17" t="s">
        <v>376</v>
      </c>
      <c r="C153" s="17" t="s">
        <v>1629</v>
      </c>
      <c r="D153" s="12" t="s">
        <v>45</v>
      </c>
      <c r="E153" s="18" t="s">
        <v>1630</v>
      </c>
      <c r="F153" s="19" t="s">
        <v>180</v>
      </c>
      <c r="G153" s="20">
        <v>13.2</v>
      </c>
      <c r="H153" s="21">
        <v>0</v>
      </c>
      <c r="I153" s="21">
        <f>ROUND(ROUND(H153,2)*ROUND(G153,3),2)</f>
        <v>0</v>
      </c>
      <c r="O153">
        <f>(I153*21)/100</f>
        <v>0</v>
      </c>
      <c r="P153" t="s">
        <v>17</v>
      </c>
    </row>
    <row r="154" spans="1:16" x14ac:dyDescent="0.2">
      <c r="A154" s="22" t="s">
        <v>42</v>
      </c>
      <c r="E154" s="23" t="s">
        <v>1914</v>
      </c>
    </row>
    <row r="155" spans="1:16" ht="38.25" x14ac:dyDescent="0.2">
      <c r="A155" s="24" t="s">
        <v>44</v>
      </c>
      <c r="E155" s="25" t="s">
        <v>1915</v>
      </c>
    </row>
    <row r="156" spans="1:16" ht="369.75" x14ac:dyDescent="0.2">
      <c r="A156" t="s">
        <v>46</v>
      </c>
      <c r="E156" s="23" t="s">
        <v>1633</v>
      </c>
    </row>
    <row r="157" spans="1:16" x14ac:dyDescent="0.2">
      <c r="A157" s="12" t="s">
        <v>37</v>
      </c>
      <c r="B157" s="17" t="s">
        <v>382</v>
      </c>
      <c r="C157" s="17" t="s">
        <v>1916</v>
      </c>
      <c r="D157" s="12" t="s">
        <v>45</v>
      </c>
      <c r="E157" s="18" t="s">
        <v>1917</v>
      </c>
      <c r="F157" s="19" t="s">
        <v>180</v>
      </c>
      <c r="G157" s="20">
        <v>7.085</v>
      </c>
      <c r="H157" s="21">
        <v>0</v>
      </c>
      <c r="I157" s="21">
        <f>ROUND(ROUND(H157,2)*ROUND(G157,3),2)</f>
        <v>0</v>
      </c>
      <c r="O157">
        <f>(I157*21)/100</f>
        <v>0</v>
      </c>
      <c r="P157" t="s">
        <v>17</v>
      </c>
    </row>
    <row r="158" spans="1:16" x14ac:dyDescent="0.2">
      <c r="A158" s="22" t="s">
        <v>42</v>
      </c>
      <c r="E158" s="23" t="s">
        <v>1918</v>
      </c>
    </row>
    <row r="159" spans="1:16" ht="51" x14ac:dyDescent="0.2">
      <c r="A159" s="24" t="s">
        <v>44</v>
      </c>
      <c r="E159" s="25" t="s">
        <v>1919</v>
      </c>
    </row>
    <row r="160" spans="1:16" ht="369.75" x14ac:dyDescent="0.2">
      <c r="A160" t="s">
        <v>46</v>
      </c>
      <c r="E160" s="23" t="s">
        <v>410</v>
      </c>
    </row>
    <row r="161" spans="1:18" x14ac:dyDescent="0.2">
      <c r="A161" s="12" t="s">
        <v>37</v>
      </c>
      <c r="B161" s="17" t="s">
        <v>388</v>
      </c>
      <c r="C161" s="17" t="s">
        <v>1634</v>
      </c>
      <c r="D161" s="12" t="s">
        <v>45</v>
      </c>
      <c r="E161" s="18" t="s">
        <v>1635</v>
      </c>
      <c r="F161" s="19" t="s">
        <v>180</v>
      </c>
      <c r="G161" s="20">
        <v>162.392</v>
      </c>
      <c r="H161" s="21">
        <v>0</v>
      </c>
      <c r="I161" s="21">
        <f>ROUND(ROUND(H161,2)*ROUND(G161,3),2)</f>
        <v>0</v>
      </c>
      <c r="O161">
        <f>(I161*21)/100</f>
        <v>0</v>
      </c>
      <c r="P161" t="s">
        <v>17</v>
      </c>
    </row>
    <row r="162" spans="1:18" ht="38.25" x14ac:dyDescent="0.2">
      <c r="A162" s="22" t="s">
        <v>42</v>
      </c>
      <c r="E162" s="23" t="s">
        <v>1920</v>
      </c>
    </row>
    <row r="163" spans="1:18" ht="51" x14ac:dyDescent="0.2">
      <c r="A163" s="24" t="s">
        <v>44</v>
      </c>
      <c r="E163" s="25" t="s">
        <v>1921</v>
      </c>
    </row>
    <row r="164" spans="1:18" ht="38.25" x14ac:dyDescent="0.2">
      <c r="A164" t="s">
        <v>46</v>
      </c>
      <c r="E164" s="23" t="s">
        <v>357</v>
      </c>
    </row>
    <row r="165" spans="1:18" x14ac:dyDescent="0.2">
      <c r="A165" s="12" t="s">
        <v>37</v>
      </c>
      <c r="B165" s="17" t="s">
        <v>394</v>
      </c>
      <c r="C165" s="17" t="s">
        <v>428</v>
      </c>
      <c r="D165" s="12" t="s">
        <v>45</v>
      </c>
      <c r="E165" s="18" t="s">
        <v>429</v>
      </c>
      <c r="F165" s="19" t="s">
        <v>180</v>
      </c>
      <c r="G165" s="20">
        <v>5.15</v>
      </c>
      <c r="H165" s="21">
        <v>0</v>
      </c>
      <c r="I165" s="21">
        <f>ROUND(ROUND(H165,2)*ROUND(G165,3),2)</f>
        <v>0</v>
      </c>
      <c r="O165">
        <f>(I165*21)/100</f>
        <v>0</v>
      </c>
      <c r="P165" t="s">
        <v>17</v>
      </c>
    </row>
    <row r="166" spans="1:18" ht="38.25" x14ac:dyDescent="0.2">
      <c r="A166" s="22" t="s">
        <v>42</v>
      </c>
      <c r="E166" s="23" t="s">
        <v>1650</v>
      </c>
    </row>
    <row r="167" spans="1:18" ht="89.25" x14ac:dyDescent="0.2">
      <c r="A167" s="24" t="s">
        <v>44</v>
      </c>
      <c r="E167" s="25" t="s">
        <v>1922</v>
      </c>
    </row>
    <row r="168" spans="1:18" ht="102" x14ac:dyDescent="0.2">
      <c r="A168" t="s">
        <v>46</v>
      </c>
      <c r="E168" s="23" t="s">
        <v>431</v>
      </c>
    </row>
    <row r="169" spans="1:18" ht="12.75" customHeight="1" x14ac:dyDescent="0.2">
      <c r="A169" s="2" t="s">
        <v>35</v>
      </c>
      <c r="B169" s="2"/>
      <c r="C169" s="27" t="s">
        <v>27</v>
      </c>
      <c r="D169" s="2"/>
      <c r="E169" s="15" t="s">
        <v>438</v>
      </c>
      <c r="F169" s="2"/>
      <c r="G169" s="2"/>
      <c r="H169" s="2"/>
      <c r="I169" s="28">
        <f>0+Q169</f>
        <v>0</v>
      </c>
      <c r="O169">
        <f>0+R169</f>
        <v>0</v>
      </c>
      <c r="Q169">
        <f>0+I170+I174+I178+I182+I186+I190+I194+I198+I202+I206+I210+I214+I218+I222+I226</f>
        <v>0</v>
      </c>
      <c r="R169">
        <f>0+O170+O174+O178+O182+O186+O190+O194+O198+O202+O206+O210+O214+O218+O222+O226</f>
        <v>0</v>
      </c>
    </row>
    <row r="170" spans="1:18" ht="25.5" x14ac:dyDescent="0.2">
      <c r="A170" s="12" t="s">
        <v>37</v>
      </c>
      <c r="B170" s="17" t="s">
        <v>399</v>
      </c>
      <c r="C170" s="17" t="s">
        <v>440</v>
      </c>
      <c r="D170" s="12" t="s">
        <v>45</v>
      </c>
      <c r="E170" s="18" t="s">
        <v>441</v>
      </c>
      <c r="F170" s="19" t="s">
        <v>166</v>
      </c>
      <c r="G170" s="20">
        <v>149.5</v>
      </c>
      <c r="H170" s="21">
        <v>0</v>
      </c>
      <c r="I170" s="21">
        <f>ROUND(ROUND(H170,2)*ROUND(G170,3),2)</f>
        <v>0</v>
      </c>
      <c r="O170">
        <f>(I170*21)/100</f>
        <v>0</v>
      </c>
      <c r="P170" t="s">
        <v>17</v>
      </c>
    </row>
    <row r="171" spans="1:18" x14ac:dyDescent="0.2">
      <c r="A171" s="22" t="s">
        <v>42</v>
      </c>
      <c r="E171" s="23" t="s">
        <v>1923</v>
      </c>
    </row>
    <row r="172" spans="1:18" ht="38.25" x14ac:dyDescent="0.2">
      <c r="A172" s="24" t="s">
        <v>44</v>
      </c>
      <c r="E172" s="25" t="s">
        <v>1924</v>
      </c>
    </row>
    <row r="173" spans="1:18" ht="51" x14ac:dyDescent="0.2">
      <c r="A173" t="s">
        <v>46</v>
      </c>
      <c r="E173" s="23" t="s">
        <v>444</v>
      </c>
    </row>
    <row r="174" spans="1:18" x14ac:dyDescent="0.2">
      <c r="A174" s="12" t="s">
        <v>37</v>
      </c>
      <c r="B174" s="17" t="s">
        <v>406</v>
      </c>
      <c r="C174" s="17" t="s">
        <v>451</v>
      </c>
      <c r="D174" s="12" t="s">
        <v>45</v>
      </c>
      <c r="E174" s="18" t="s">
        <v>452</v>
      </c>
      <c r="F174" s="19" t="s">
        <v>166</v>
      </c>
      <c r="G174" s="20">
        <v>143</v>
      </c>
      <c r="H174" s="21">
        <v>0</v>
      </c>
      <c r="I174" s="21">
        <f>ROUND(ROUND(H174,2)*ROUND(G174,3),2)</f>
        <v>0</v>
      </c>
      <c r="O174">
        <f>(I174*21)/100</f>
        <v>0</v>
      </c>
      <c r="P174" t="s">
        <v>17</v>
      </c>
    </row>
    <row r="175" spans="1:18" x14ac:dyDescent="0.2">
      <c r="A175" s="22" t="s">
        <v>42</v>
      </c>
      <c r="E175" s="23" t="s">
        <v>1925</v>
      </c>
    </row>
    <row r="176" spans="1:18" ht="38.25" x14ac:dyDescent="0.2">
      <c r="A176" s="24" t="s">
        <v>44</v>
      </c>
      <c r="E176" s="25" t="s">
        <v>1926</v>
      </c>
    </row>
    <row r="177" spans="1:16" ht="51" x14ac:dyDescent="0.2">
      <c r="A177" t="s">
        <v>46</v>
      </c>
      <c r="E177" s="23" t="s">
        <v>444</v>
      </c>
    </row>
    <row r="178" spans="1:16" x14ac:dyDescent="0.2">
      <c r="A178" s="12" t="s">
        <v>37</v>
      </c>
      <c r="B178" s="17" t="s">
        <v>411</v>
      </c>
      <c r="C178" s="17" t="s">
        <v>462</v>
      </c>
      <c r="D178" s="12" t="s">
        <v>45</v>
      </c>
      <c r="E178" s="18" t="s">
        <v>463</v>
      </c>
      <c r="F178" s="19" t="s">
        <v>166</v>
      </c>
      <c r="G178" s="20">
        <v>149.5</v>
      </c>
      <c r="H178" s="21">
        <v>0</v>
      </c>
      <c r="I178" s="21">
        <f>ROUND(ROUND(H178,2)*ROUND(G178,3),2)</f>
        <v>0</v>
      </c>
      <c r="O178">
        <f>(I178*21)/100</f>
        <v>0</v>
      </c>
      <c r="P178" t="s">
        <v>17</v>
      </c>
    </row>
    <row r="179" spans="1:16" ht="25.5" x14ac:dyDescent="0.2">
      <c r="A179" s="22" t="s">
        <v>42</v>
      </c>
      <c r="E179" s="23" t="s">
        <v>1927</v>
      </c>
    </row>
    <row r="180" spans="1:16" x14ac:dyDescent="0.2">
      <c r="A180" s="24" t="s">
        <v>44</v>
      </c>
      <c r="E180" s="25" t="s">
        <v>1928</v>
      </c>
    </row>
    <row r="181" spans="1:16" ht="51" x14ac:dyDescent="0.2">
      <c r="A181" t="s">
        <v>46</v>
      </c>
      <c r="E181" s="23" t="s">
        <v>465</v>
      </c>
    </row>
    <row r="182" spans="1:16" x14ac:dyDescent="0.2">
      <c r="A182" s="12" t="s">
        <v>37</v>
      </c>
      <c r="B182" s="17" t="s">
        <v>416</v>
      </c>
      <c r="C182" s="17" t="s">
        <v>467</v>
      </c>
      <c r="D182" s="12" t="s">
        <v>1473</v>
      </c>
      <c r="E182" s="18" t="s">
        <v>468</v>
      </c>
      <c r="F182" s="19" t="s">
        <v>166</v>
      </c>
      <c r="G182" s="20">
        <v>149.5</v>
      </c>
      <c r="H182" s="21">
        <v>0</v>
      </c>
      <c r="I182" s="21">
        <f>ROUND(ROUND(H182,2)*ROUND(G182,3),2)</f>
        <v>0</v>
      </c>
      <c r="O182">
        <f>(I182*21)/100</f>
        <v>0</v>
      </c>
      <c r="P182" t="s">
        <v>17</v>
      </c>
    </row>
    <row r="183" spans="1:16" ht="25.5" x14ac:dyDescent="0.2">
      <c r="A183" s="22" t="s">
        <v>42</v>
      </c>
      <c r="E183" s="23" t="s">
        <v>1929</v>
      </c>
    </row>
    <row r="184" spans="1:16" x14ac:dyDescent="0.2">
      <c r="A184" s="24" t="s">
        <v>44</v>
      </c>
      <c r="E184" s="25" t="s">
        <v>1930</v>
      </c>
    </row>
    <row r="185" spans="1:16" ht="51" x14ac:dyDescent="0.2">
      <c r="A185" t="s">
        <v>46</v>
      </c>
      <c r="E185" s="23" t="s">
        <v>465</v>
      </c>
    </row>
    <row r="186" spans="1:16" x14ac:dyDescent="0.2">
      <c r="A186" s="12" t="s">
        <v>37</v>
      </c>
      <c r="B186" s="17" t="s">
        <v>421</v>
      </c>
      <c r="C186" s="17" t="s">
        <v>467</v>
      </c>
      <c r="D186" s="12" t="s">
        <v>1476</v>
      </c>
      <c r="E186" s="18" t="s">
        <v>468</v>
      </c>
      <c r="F186" s="19" t="s">
        <v>166</v>
      </c>
      <c r="G186" s="20">
        <v>149.5</v>
      </c>
      <c r="H186" s="21">
        <v>0</v>
      </c>
      <c r="I186" s="21">
        <f>ROUND(ROUND(H186,2)*ROUND(G186,3),2)</f>
        <v>0</v>
      </c>
      <c r="O186">
        <f>(I186*21)/100</f>
        <v>0</v>
      </c>
      <c r="P186" t="s">
        <v>17</v>
      </c>
    </row>
    <row r="187" spans="1:16" ht="25.5" x14ac:dyDescent="0.2">
      <c r="A187" s="22" t="s">
        <v>42</v>
      </c>
      <c r="E187" s="23" t="s">
        <v>1931</v>
      </c>
    </row>
    <row r="188" spans="1:16" x14ac:dyDescent="0.2">
      <c r="A188" s="24" t="s">
        <v>44</v>
      </c>
      <c r="E188" s="25" t="s">
        <v>1932</v>
      </c>
    </row>
    <row r="189" spans="1:16" ht="51" x14ac:dyDescent="0.2">
      <c r="A189" t="s">
        <v>46</v>
      </c>
      <c r="E189" s="23" t="s">
        <v>465</v>
      </c>
    </row>
    <row r="190" spans="1:16" x14ac:dyDescent="0.2">
      <c r="A190" s="12" t="s">
        <v>37</v>
      </c>
      <c r="B190" s="17" t="s">
        <v>427</v>
      </c>
      <c r="C190" s="17" t="s">
        <v>467</v>
      </c>
      <c r="D190" s="12" t="s">
        <v>1933</v>
      </c>
      <c r="E190" s="18" t="s">
        <v>468</v>
      </c>
      <c r="F190" s="19" t="s">
        <v>166</v>
      </c>
      <c r="G190" s="20">
        <v>56.35</v>
      </c>
      <c r="H190" s="21">
        <v>0</v>
      </c>
      <c r="I190" s="21">
        <f>ROUND(ROUND(H190,2)*ROUND(G190,3),2)</f>
        <v>0</v>
      </c>
      <c r="O190">
        <f>(I190*21)/100</f>
        <v>0</v>
      </c>
      <c r="P190" t="s">
        <v>17</v>
      </c>
    </row>
    <row r="191" spans="1:16" ht="25.5" x14ac:dyDescent="0.2">
      <c r="A191" s="22" t="s">
        <v>42</v>
      </c>
      <c r="E191" s="23" t="s">
        <v>1934</v>
      </c>
    </row>
    <row r="192" spans="1:16" x14ac:dyDescent="0.2">
      <c r="A192" s="24" t="s">
        <v>44</v>
      </c>
      <c r="E192" s="25" t="s">
        <v>1935</v>
      </c>
    </row>
    <row r="193" spans="1:16" ht="51" x14ac:dyDescent="0.2">
      <c r="A193" t="s">
        <v>46</v>
      </c>
      <c r="E193" s="23" t="s">
        <v>465</v>
      </c>
    </row>
    <row r="194" spans="1:16" x14ac:dyDescent="0.2">
      <c r="A194" s="12" t="s">
        <v>37</v>
      </c>
      <c r="B194" s="17" t="s">
        <v>432</v>
      </c>
      <c r="C194" s="17" t="s">
        <v>467</v>
      </c>
      <c r="D194" s="12" t="s">
        <v>1936</v>
      </c>
      <c r="E194" s="18" t="s">
        <v>468</v>
      </c>
      <c r="F194" s="19" t="s">
        <v>166</v>
      </c>
      <c r="G194" s="20">
        <v>56.35</v>
      </c>
      <c r="H194" s="21">
        <v>0</v>
      </c>
      <c r="I194" s="21">
        <f>ROUND(ROUND(H194,2)*ROUND(G194,3),2)</f>
        <v>0</v>
      </c>
      <c r="O194">
        <f>(I194*21)/100</f>
        <v>0</v>
      </c>
      <c r="P194" t="s">
        <v>17</v>
      </c>
    </row>
    <row r="195" spans="1:16" ht="25.5" x14ac:dyDescent="0.2">
      <c r="A195" s="22" t="s">
        <v>42</v>
      </c>
      <c r="E195" s="23" t="s">
        <v>1937</v>
      </c>
    </row>
    <row r="196" spans="1:16" x14ac:dyDescent="0.2">
      <c r="A196" s="24" t="s">
        <v>44</v>
      </c>
      <c r="E196" s="25" t="s">
        <v>1938</v>
      </c>
    </row>
    <row r="197" spans="1:16" ht="51" x14ac:dyDescent="0.2">
      <c r="A197" t="s">
        <v>46</v>
      </c>
      <c r="E197" s="23" t="s">
        <v>465</v>
      </c>
    </row>
    <row r="198" spans="1:16" x14ac:dyDescent="0.2">
      <c r="A198" s="12" t="s">
        <v>37</v>
      </c>
      <c r="B198" s="17" t="s">
        <v>439</v>
      </c>
      <c r="C198" s="17" t="s">
        <v>805</v>
      </c>
      <c r="D198" s="12" t="s">
        <v>1473</v>
      </c>
      <c r="E198" s="18" t="s">
        <v>806</v>
      </c>
      <c r="F198" s="19" t="s">
        <v>166</v>
      </c>
      <c r="G198" s="20">
        <v>149.5</v>
      </c>
      <c r="H198" s="21">
        <v>0</v>
      </c>
      <c r="I198" s="21">
        <f>ROUND(ROUND(H198,2)*ROUND(G198,3),2)</f>
        <v>0</v>
      </c>
      <c r="O198">
        <f>(I198*21)/100</f>
        <v>0</v>
      </c>
      <c r="P198" t="s">
        <v>17</v>
      </c>
    </row>
    <row r="199" spans="1:16" x14ac:dyDescent="0.2">
      <c r="A199" s="22" t="s">
        <v>42</v>
      </c>
      <c r="E199" s="23" t="s">
        <v>1939</v>
      </c>
    </row>
    <row r="200" spans="1:16" ht="38.25" x14ac:dyDescent="0.2">
      <c r="A200" s="24" t="s">
        <v>44</v>
      </c>
      <c r="E200" s="25" t="s">
        <v>1924</v>
      </c>
    </row>
    <row r="201" spans="1:16" ht="140.25" x14ac:dyDescent="0.2">
      <c r="A201" t="s">
        <v>46</v>
      </c>
      <c r="E201" s="23" t="s">
        <v>481</v>
      </c>
    </row>
    <row r="202" spans="1:16" x14ac:dyDescent="0.2">
      <c r="A202" s="12" t="s">
        <v>37</v>
      </c>
      <c r="B202" s="17" t="s">
        <v>445</v>
      </c>
      <c r="C202" s="17" t="s">
        <v>805</v>
      </c>
      <c r="D202" s="12" t="s">
        <v>1476</v>
      </c>
      <c r="E202" s="18" t="s">
        <v>806</v>
      </c>
      <c r="F202" s="19" t="s">
        <v>166</v>
      </c>
      <c r="G202" s="20">
        <v>56.35</v>
      </c>
      <c r="H202" s="21">
        <v>0</v>
      </c>
      <c r="I202" s="21">
        <f>ROUND(ROUND(H202,2)*ROUND(G202,3),2)</f>
        <v>0</v>
      </c>
      <c r="O202">
        <f>(I202*21)/100</f>
        <v>0</v>
      </c>
      <c r="P202" t="s">
        <v>17</v>
      </c>
    </row>
    <row r="203" spans="1:16" x14ac:dyDescent="0.2">
      <c r="A203" s="22" t="s">
        <v>42</v>
      </c>
      <c r="E203" s="23" t="s">
        <v>1940</v>
      </c>
    </row>
    <row r="204" spans="1:16" x14ac:dyDescent="0.2">
      <c r="A204" s="24" t="s">
        <v>44</v>
      </c>
      <c r="E204" s="25" t="s">
        <v>1941</v>
      </c>
    </row>
    <row r="205" spans="1:16" ht="140.25" x14ac:dyDescent="0.2">
      <c r="A205" t="s">
        <v>46</v>
      </c>
      <c r="E205" s="23" t="s">
        <v>481</v>
      </c>
    </row>
    <row r="206" spans="1:16" x14ac:dyDescent="0.2">
      <c r="A206" s="12" t="s">
        <v>37</v>
      </c>
      <c r="B206" s="17" t="s">
        <v>450</v>
      </c>
      <c r="C206" s="17" t="s">
        <v>483</v>
      </c>
      <c r="D206" s="12" t="s">
        <v>1473</v>
      </c>
      <c r="E206" s="18" t="s">
        <v>484</v>
      </c>
      <c r="F206" s="19" t="s">
        <v>166</v>
      </c>
      <c r="G206" s="20">
        <v>149.5</v>
      </c>
      <c r="H206" s="21">
        <v>0</v>
      </c>
      <c r="I206" s="21">
        <f>ROUND(ROUND(H206,2)*ROUND(G206,3),2)</f>
        <v>0</v>
      </c>
      <c r="O206">
        <f>(I206*21)/100</f>
        <v>0</v>
      </c>
      <c r="P206" t="s">
        <v>17</v>
      </c>
    </row>
    <row r="207" spans="1:16" x14ac:dyDescent="0.2">
      <c r="A207" s="22" t="s">
        <v>42</v>
      </c>
      <c r="E207" s="23" t="s">
        <v>1942</v>
      </c>
    </row>
    <row r="208" spans="1:16" ht="38.25" x14ac:dyDescent="0.2">
      <c r="A208" s="24" t="s">
        <v>44</v>
      </c>
      <c r="E208" s="25" t="s">
        <v>1924</v>
      </c>
    </row>
    <row r="209" spans="1:16" ht="140.25" x14ac:dyDescent="0.2">
      <c r="A209" t="s">
        <v>46</v>
      </c>
      <c r="E209" s="23" t="s">
        <v>481</v>
      </c>
    </row>
    <row r="210" spans="1:16" x14ac:dyDescent="0.2">
      <c r="A210" s="12" t="s">
        <v>37</v>
      </c>
      <c r="B210" s="17" t="s">
        <v>455</v>
      </c>
      <c r="C210" s="17" t="s">
        <v>483</v>
      </c>
      <c r="D210" s="12" t="s">
        <v>1476</v>
      </c>
      <c r="E210" s="18" t="s">
        <v>484</v>
      </c>
      <c r="F210" s="19" t="s">
        <v>166</v>
      </c>
      <c r="G210" s="20">
        <v>56.35</v>
      </c>
      <c r="H210" s="21">
        <v>0</v>
      </c>
      <c r="I210" s="21">
        <f>ROUND(ROUND(H210,2)*ROUND(G210,3),2)</f>
        <v>0</v>
      </c>
      <c r="O210">
        <f>(I210*21)/100</f>
        <v>0</v>
      </c>
      <c r="P210" t="s">
        <v>17</v>
      </c>
    </row>
    <row r="211" spans="1:16" x14ac:dyDescent="0.2">
      <c r="A211" s="22" t="s">
        <v>42</v>
      </c>
      <c r="E211" s="23" t="s">
        <v>1943</v>
      </c>
    </row>
    <row r="212" spans="1:16" x14ac:dyDescent="0.2">
      <c r="A212" s="24" t="s">
        <v>44</v>
      </c>
      <c r="E212" s="25" t="s">
        <v>1941</v>
      </c>
    </row>
    <row r="213" spans="1:16" ht="140.25" x14ac:dyDescent="0.2">
      <c r="A213" t="s">
        <v>46</v>
      </c>
      <c r="E213" s="23" t="s">
        <v>481</v>
      </c>
    </row>
    <row r="214" spans="1:16" x14ac:dyDescent="0.2">
      <c r="A214" s="12" t="s">
        <v>37</v>
      </c>
      <c r="B214" s="17" t="s">
        <v>461</v>
      </c>
      <c r="C214" s="17" t="s">
        <v>488</v>
      </c>
      <c r="D214" s="12" t="s">
        <v>45</v>
      </c>
      <c r="E214" s="18" t="s">
        <v>489</v>
      </c>
      <c r="F214" s="19" t="s">
        <v>166</v>
      </c>
      <c r="G214" s="20">
        <v>149.5</v>
      </c>
      <c r="H214" s="21">
        <v>0</v>
      </c>
      <c r="I214" s="21">
        <f>ROUND(ROUND(H214,2)*ROUND(G214,3),2)</f>
        <v>0</v>
      </c>
      <c r="O214">
        <f>(I214*21)/100</f>
        <v>0</v>
      </c>
      <c r="P214" t="s">
        <v>17</v>
      </c>
    </row>
    <row r="215" spans="1:16" x14ac:dyDescent="0.2">
      <c r="A215" s="22" t="s">
        <v>42</v>
      </c>
      <c r="E215" s="23" t="s">
        <v>1944</v>
      </c>
    </row>
    <row r="216" spans="1:16" ht="38.25" x14ac:dyDescent="0.2">
      <c r="A216" s="24" t="s">
        <v>44</v>
      </c>
      <c r="E216" s="25" t="s">
        <v>1924</v>
      </c>
    </row>
    <row r="217" spans="1:16" ht="140.25" x14ac:dyDescent="0.2">
      <c r="A217" t="s">
        <v>46</v>
      </c>
      <c r="E217" s="23" t="s">
        <v>481</v>
      </c>
    </row>
    <row r="218" spans="1:16" x14ac:dyDescent="0.2">
      <c r="A218" s="12" t="s">
        <v>37</v>
      </c>
      <c r="B218" s="17" t="s">
        <v>466</v>
      </c>
      <c r="C218" s="17" t="s">
        <v>1945</v>
      </c>
      <c r="D218" s="12" t="s">
        <v>45</v>
      </c>
      <c r="E218" s="18" t="s">
        <v>1946</v>
      </c>
      <c r="F218" s="19" t="s">
        <v>166</v>
      </c>
      <c r="G218" s="20">
        <v>56.35</v>
      </c>
      <c r="H218" s="21">
        <v>0</v>
      </c>
      <c r="I218" s="21">
        <f>ROUND(ROUND(H218,2)*ROUND(G218,3),2)</f>
        <v>0</v>
      </c>
      <c r="O218">
        <f>(I218*21)/100</f>
        <v>0</v>
      </c>
      <c r="P218" t="s">
        <v>17</v>
      </c>
    </row>
    <row r="219" spans="1:16" x14ac:dyDescent="0.2">
      <c r="A219" s="22" t="s">
        <v>42</v>
      </c>
      <c r="E219" s="23" t="s">
        <v>1947</v>
      </c>
    </row>
    <row r="220" spans="1:16" x14ac:dyDescent="0.2">
      <c r="A220" s="24" t="s">
        <v>44</v>
      </c>
      <c r="E220" s="25" t="s">
        <v>1941</v>
      </c>
    </row>
    <row r="221" spans="1:16" ht="140.25" x14ac:dyDescent="0.2">
      <c r="A221" t="s">
        <v>46</v>
      </c>
      <c r="E221" s="23" t="s">
        <v>481</v>
      </c>
    </row>
    <row r="222" spans="1:16" x14ac:dyDescent="0.2">
      <c r="A222" s="12" t="s">
        <v>37</v>
      </c>
      <c r="B222" s="17" t="s">
        <v>471</v>
      </c>
      <c r="C222" s="17" t="s">
        <v>1667</v>
      </c>
      <c r="D222" s="12" t="s">
        <v>45</v>
      </c>
      <c r="E222" s="18" t="s">
        <v>1668</v>
      </c>
      <c r="F222" s="19" t="s">
        <v>166</v>
      </c>
      <c r="G222" s="20">
        <v>56.35</v>
      </c>
      <c r="H222" s="21">
        <v>0</v>
      </c>
      <c r="I222" s="21">
        <f>ROUND(ROUND(H222,2)*ROUND(G222,3),2)</f>
        <v>0</v>
      </c>
      <c r="O222">
        <f>(I222*21)/100</f>
        <v>0</v>
      </c>
      <c r="P222" t="s">
        <v>17</v>
      </c>
    </row>
    <row r="223" spans="1:16" ht="25.5" x14ac:dyDescent="0.2">
      <c r="A223" s="22" t="s">
        <v>42</v>
      </c>
      <c r="E223" s="23" t="s">
        <v>1948</v>
      </c>
    </row>
    <row r="224" spans="1:16" x14ac:dyDescent="0.2">
      <c r="A224" s="24" t="s">
        <v>44</v>
      </c>
      <c r="E224" s="25" t="s">
        <v>1949</v>
      </c>
    </row>
    <row r="225" spans="1:18" ht="25.5" x14ac:dyDescent="0.2">
      <c r="A225" t="s">
        <v>46</v>
      </c>
      <c r="E225" s="23" t="s">
        <v>1671</v>
      </c>
    </row>
    <row r="226" spans="1:18" x14ac:dyDescent="0.2">
      <c r="A226" s="12" t="s">
        <v>37</v>
      </c>
      <c r="B226" s="17" t="s">
        <v>476</v>
      </c>
      <c r="C226" s="17" t="s">
        <v>1672</v>
      </c>
      <c r="D226" s="12" t="s">
        <v>45</v>
      </c>
      <c r="E226" s="18" t="s">
        <v>1673</v>
      </c>
      <c r="F226" s="19" t="s">
        <v>197</v>
      </c>
      <c r="G226" s="20">
        <v>45.8</v>
      </c>
      <c r="H226" s="21">
        <v>0</v>
      </c>
      <c r="I226" s="21">
        <f>ROUND(ROUND(H226,2)*ROUND(G226,3),2)</f>
        <v>0</v>
      </c>
      <c r="O226">
        <f>(I226*21)/100</f>
        <v>0</v>
      </c>
      <c r="P226" t="s">
        <v>17</v>
      </c>
    </row>
    <row r="227" spans="1:18" ht="25.5" x14ac:dyDescent="0.2">
      <c r="A227" s="22" t="s">
        <v>42</v>
      </c>
      <c r="E227" s="23" t="s">
        <v>1950</v>
      </c>
    </row>
    <row r="228" spans="1:18" ht="51" x14ac:dyDescent="0.2">
      <c r="A228" s="24" t="s">
        <v>44</v>
      </c>
      <c r="E228" s="25" t="s">
        <v>1951</v>
      </c>
    </row>
    <row r="229" spans="1:18" ht="38.25" x14ac:dyDescent="0.2">
      <c r="A229" t="s">
        <v>46</v>
      </c>
      <c r="E229" s="23" t="s">
        <v>1676</v>
      </c>
    </row>
    <row r="230" spans="1:18" ht="12.75" customHeight="1" x14ac:dyDescent="0.2">
      <c r="A230" s="2" t="s">
        <v>35</v>
      </c>
      <c r="B230" s="2"/>
      <c r="C230" s="27" t="s">
        <v>64</v>
      </c>
      <c r="D230" s="2"/>
      <c r="E230" s="15" t="s">
        <v>497</v>
      </c>
      <c r="F230" s="2"/>
      <c r="G230" s="2"/>
      <c r="H230" s="2"/>
      <c r="I230" s="28">
        <f>0+Q230</f>
        <v>0</v>
      </c>
      <c r="O230">
        <f>0+R230</f>
        <v>0</v>
      </c>
      <c r="Q230">
        <f>0+I231+I235+I239+I243+I247+I251+I255</f>
        <v>0</v>
      </c>
      <c r="R230">
        <f>0+O231+O235+O239+O243+O247+O251+O255</f>
        <v>0</v>
      </c>
    </row>
    <row r="231" spans="1:18" ht="25.5" x14ac:dyDescent="0.2">
      <c r="A231" s="12" t="s">
        <v>37</v>
      </c>
      <c r="B231" s="17" t="s">
        <v>482</v>
      </c>
      <c r="C231" s="17" t="s">
        <v>1677</v>
      </c>
      <c r="D231" s="12" t="s">
        <v>45</v>
      </c>
      <c r="E231" s="18" t="s">
        <v>1678</v>
      </c>
      <c r="F231" s="19" t="s">
        <v>166</v>
      </c>
      <c r="G231" s="20">
        <v>37</v>
      </c>
      <c r="H231" s="21">
        <v>0</v>
      </c>
      <c r="I231" s="21">
        <f>ROUND(ROUND(H231,2)*ROUND(G231,3),2)</f>
        <v>0</v>
      </c>
      <c r="O231">
        <f>(I231*21)/100</f>
        <v>0</v>
      </c>
      <c r="P231" t="s">
        <v>17</v>
      </c>
    </row>
    <row r="232" spans="1:18" ht="38.25" x14ac:dyDescent="0.2">
      <c r="A232" s="22" t="s">
        <v>42</v>
      </c>
      <c r="E232" s="23" t="s">
        <v>1952</v>
      </c>
    </row>
    <row r="233" spans="1:18" ht="51" x14ac:dyDescent="0.2">
      <c r="A233" s="24" t="s">
        <v>44</v>
      </c>
      <c r="E233" s="25" t="s">
        <v>1953</v>
      </c>
    </row>
    <row r="234" spans="1:18" ht="191.25" x14ac:dyDescent="0.2">
      <c r="A234" t="s">
        <v>46</v>
      </c>
      <c r="E234" s="23" t="s">
        <v>1681</v>
      </c>
    </row>
    <row r="235" spans="1:18" ht="25.5" x14ac:dyDescent="0.2">
      <c r="A235" s="12" t="s">
        <v>37</v>
      </c>
      <c r="B235" s="17" t="s">
        <v>487</v>
      </c>
      <c r="C235" s="17" t="s">
        <v>1682</v>
      </c>
      <c r="D235" s="12" t="s">
        <v>45</v>
      </c>
      <c r="E235" s="18" t="s">
        <v>1683</v>
      </c>
      <c r="F235" s="19" t="s">
        <v>166</v>
      </c>
      <c r="G235" s="20">
        <v>61.25</v>
      </c>
      <c r="H235" s="21">
        <v>0</v>
      </c>
      <c r="I235" s="21">
        <f>ROUND(ROUND(H235,2)*ROUND(G235,3),2)</f>
        <v>0</v>
      </c>
      <c r="O235">
        <f>(I235*21)/100</f>
        <v>0</v>
      </c>
      <c r="P235" t="s">
        <v>17</v>
      </c>
    </row>
    <row r="236" spans="1:18" ht="25.5" x14ac:dyDescent="0.2">
      <c r="A236" s="22" t="s">
        <v>42</v>
      </c>
      <c r="E236" s="23" t="s">
        <v>1684</v>
      </c>
    </row>
    <row r="237" spans="1:18" x14ac:dyDescent="0.2">
      <c r="A237" s="24" t="s">
        <v>44</v>
      </c>
      <c r="E237" s="25" t="s">
        <v>1954</v>
      </c>
    </row>
    <row r="238" spans="1:18" ht="216.75" x14ac:dyDescent="0.2">
      <c r="A238" t="s">
        <v>46</v>
      </c>
      <c r="E238" s="23" t="s">
        <v>1686</v>
      </c>
    </row>
    <row r="239" spans="1:18" x14ac:dyDescent="0.2">
      <c r="A239" s="12" t="s">
        <v>37</v>
      </c>
      <c r="B239" s="17" t="s">
        <v>492</v>
      </c>
      <c r="C239" s="17" t="s">
        <v>1687</v>
      </c>
      <c r="D239" s="12" t="s">
        <v>45</v>
      </c>
      <c r="E239" s="18" t="s">
        <v>1688</v>
      </c>
      <c r="F239" s="19" t="s">
        <v>166</v>
      </c>
      <c r="G239" s="20">
        <v>33.86</v>
      </c>
      <c r="H239" s="21">
        <v>0</v>
      </c>
      <c r="I239" s="21">
        <f>ROUND(ROUND(H239,2)*ROUND(G239,3),2)</f>
        <v>0</v>
      </c>
      <c r="O239">
        <f>(I239*21)/100</f>
        <v>0</v>
      </c>
      <c r="P239" t="s">
        <v>17</v>
      </c>
    </row>
    <row r="240" spans="1:18" ht="51" x14ac:dyDescent="0.2">
      <c r="A240" s="22" t="s">
        <v>42</v>
      </c>
      <c r="E240" s="23" t="s">
        <v>1955</v>
      </c>
    </row>
    <row r="241" spans="1:16" ht="38.25" x14ac:dyDescent="0.2">
      <c r="A241" s="24" t="s">
        <v>44</v>
      </c>
      <c r="E241" s="25" t="s">
        <v>1956</v>
      </c>
    </row>
    <row r="242" spans="1:16" ht="38.25" x14ac:dyDescent="0.2">
      <c r="A242" t="s">
        <v>46</v>
      </c>
      <c r="E242" s="23" t="s">
        <v>1691</v>
      </c>
    </row>
    <row r="243" spans="1:16" x14ac:dyDescent="0.2">
      <c r="A243" s="12" t="s">
        <v>37</v>
      </c>
      <c r="B243" s="17" t="s">
        <v>498</v>
      </c>
      <c r="C243" s="17" t="s">
        <v>1692</v>
      </c>
      <c r="D243" s="12" t="s">
        <v>45</v>
      </c>
      <c r="E243" s="18" t="s">
        <v>1693</v>
      </c>
      <c r="F243" s="19" t="s">
        <v>166</v>
      </c>
      <c r="G243" s="20">
        <v>829.78800000000001</v>
      </c>
      <c r="H243" s="21">
        <v>0</v>
      </c>
      <c r="I243" s="21">
        <f>ROUND(ROUND(H243,2)*ROUND(G243,3),2)</f>
        <v>0</v>
      </c>
      <c r="O243">
        <f>(I243*21)/100</f>
        <v>0</v>
      </c>
      <c r="P243" t="s">
        <v>17</v>
      </c>
    </row>
    <row r="244" spans="1:16" ht="38.25" x14ac:dyDescent="0.2">
      <c r="A244" s="22" t="s">
        <v>42</v>
      </c>
      <c r="E244" s="23" t="s">
        <v>1694</v>
      </c>
    </row>
    <row r="245" spans="1:16" ht="153" x14ac:dyDescent="0.2">
      <c r="A245" s="24" t="s">
        <v>44</v>
      </c>
      <c r="E245" s="25" t="s">
        <v>1957</v>
      </c>
    </row>
    <row r="246" spans="1:16" ht="38.25" x14ac:dyDescent="0.2">
      <c r="A246" t="s">
        <v>46</v>
      </c>
      <c r="E246" s="23" t="s">
        <v>1691</v>
      </c>
    </row>
    <row r="247" spans="1:16" x14ac:dyDescent="0.2">
      <c r="A247" s="12" t="s">
        <v>37</v>
      </c>
      <c r="B247" s="17" t="s">
        <v>505</v>
      </c>
      <c r="C247" s="17" t="s">
        <v>1696</v>
      </c>
      <c r="D247" s="12" t="s">
        <v>45</v>
      </c>
      <c r="E247" s="18" t="s">
        <v>1697</v>
      </c>
      <c r="F247" s="19" t="s">
        <v>166</v>
      </c>
      <c r="G247" s="20">
        <v>55.847999999999999</v>
      </c>
      <c r="H247" s="21">
        <v>0</v>
      </c>
      <c r="I247" s="21">
        <f>ROUND(ROUND(H247,2)*ROUND(G247,3),2)</f>
        <v>0</v>
      </c>
      <c r="O247">
        <f>(I247*21)/100</f>
        <v>0</v>
      </c>
      <c r="P247" t="s">
        <v>17</v>
      </c>
    </row>
    <row r="248" spans="1:16" ht="25.5" x14ac:dyDescent="0.2">
      <c r="A248" s="22" t="s">
        <v>42</v>
      </c>
      <c r="E248" s="23" t="s">
        <v>1698</v>
      </c>
    </row>
    <row r="249" spans="1:16" ht="38.25" x14ac:dyDescent="0.2">
      <c r="A249" s="24" t="s">
        <v>44</v>
      </c>
      <c r="E249" s="25" t="s">
        <v>1958</v>
      </c>
    </row>
    <row r="250" spans="1:16" ht="51" x14ac:dyDescent="0.2">
      <c r="A250" t="s">
        <v>46</v>
      </c>
      <c r="E250" s="23" t="s">
        <v>503</v>
      </c>
    </row>
    <row r="251" spans="1:16" x14ac:dyDescent="0.2">
      <c r="A251" s="12" t="s">
        <v>37</v>
      </c>
      <c r="B251" s="17" t="s">
        <v>510</v>
      </c>
      <c r="C251" s="17" t="s">
        <v>1700</v>
      </c>
      <c r="D251" s="12" t="s">
        <v>45</v>
      </c>
      <c r="E251" s="18" t="s">
        <v>1701</v>
      </c>
      <c r="F251" s="19" t="s">
        <v>166</v>
      </c>
      <c r="G251" s="20">
        <v>36.119999999999997</v>
      </c>
      <c r="H251" s="21">
        <v>0</v>
      </c>
      <c r="I251" s="21">
        <f>ROUND(ROUND(H251,2)*ROUND(G251,3),2)</f>
        <v>0</v>
      </c>
      <c r="O251">
        <f>(I251*21)/100</f>
        <v>0</v>
      </c>
      <c r="P251" t="s">
        <v>17</v>
      </c>
    </row>
    <row r="252" spans="1:16" ht="38.25" x14ac:dyDescent="0.2">
      <c r="A252" s="22" t="s">
        <v>42</v>
      </c>
      <c r="E252" s="23" t="s">
        <v>1959</v>
      </c>
    </row>
    <row r="253" spans="1:16" ht="51" x14ac:dyDescent="0.2">
      <c r="A253" s="24" t="s">
        <v>44</v>
      </c>
      <c r="E253" s="25" t="s">
        <v>1960</v>
      </c>
    </row>
    <row r="254" spans="1:16" ht="51" x14ac:dyDescent="0.2">
      <c r="A254" t="s">
        <v>46</v>
      </c>
      <c r="E254" s="23" t="s">
        <v>503</v>
      </c>
    </row>
    <row r="255" spans="1:16" x14ac:dyDescent="0.2">
      <c r="A255" s="12" t="s">
        <v>37</v>
      </c>
      <c r="B255" s="17" t="s">
        <v>514</v>
      </c>
      <c r="C255" s="17" t="s">
        <v>499</v>
      </c>
      <c r="D255" s="12" t="s">
        <v>45</v>
      </c>
      <c r="E255" s="18" t="s">
        <v>500</v>
      </c>
      <c r="F255" s="19" t="s">
        <v>166</v>
      </c>
      <c r="G255" s="20">
        <v>9.8460000000000001</v>
      </c>
      <c r="H255" s="21">
        <v>0</v>
      </c>
      <c r="I255" s="21">
        <f>ROUND(ROUND(H255,2)*ROUND(G255,3),2)</f>
        <v>0</v>
      </c>
      <c r="O255">
        <f>(I255*21)/100</f>
        <v>0</v>
      </c>
      <c r="P255" t="s">
        <v>17</v>
      </c>
    </row>
    <row r="256" spans="1:16" ht="25.5" x14ac:dyDescent="0.2">
      <c r="A256" s="22" t="s">
        <v>42</v>
      </c>
      <c r="E256" s="23" t="s">
        <v>1706</v>
      </c>
    </row>
    <row r="257" spans="1:18" ht="38.25" x14ac:dyDescent="0.2">
      <c r="A257" s="24" t="s">
        <v>44</v>
      </c>
      <c r="E257" s="25" t="s">
        <v>1961</v>
      </c>
    </row>
    <row r="258" spans="1:18" ht="51" x14ac:dyDescent="0.2">
      <c r="A258" t="s">
        <v>46</v>
      </c>
      <c r="E258" s="23" t="s">
        <v>503</v>
      </c>
    </row>
    <row r="259" spans="1:18" ht="12.75" customHeight="1" x14ac:dyDescent="0.2">
      <c r="A259" s="2" t="s">
        <v>35</v>
      </c>
      <c r="B259" s="2"/>
      <c r="C259" s="27" t="s">
        <v>67</v>
      </c>
      <c r="D259" s="2"/>
      <c r="E259" s="15" t="s">
        <v>504</v>
      </c>
      <c r="F259" s="2"/>
      <c r="G259" s="2"/>
      <c r="H259" s="2"/>
      <c r="I259" s="28">
        <f>0+Q259</f>
        <v>0</v>
      </c>
      <c r="O259">
        <f>0+R259</f>
        <v>0</v>
      </c>
      <c r="Q259">
        <f>0+I260</f>
        <v>0</v>
      </c>
      <c r="R259">
        <f>0+O260</f>
        <v>0</v>
      </c>
    </row>
    <row r="260" spans="1:18" x14ac:dyDescent="0.2">
      <c r="A260" s="12" t="s">
        <v>37</v>
      </c>
      <c r="B260" s="17" t="s">
        <v>520</v>
      </c>
      <c r="C260" s="17" t="s">
        <v>1708</v>
      </c>
      <c r="D260" s="12" t="s">
        <v>45</v>
      </c>
      <c r="E260" s="18" t="s">
        <v>1709</v>
      </c>
      <c r="F260" s="19" t="s">
        <v>89</v>
      </c>
      <c r="G260" s="20">
        <v>2</v>
      </c>
      <c r="H260" s="21">
        <v>0</v>
      </c>
      <c r="I260" s="21">
        <f>ROUND(ROUND(H260,2)*ROUND(G260,3),2)</f>
        <v>0</v>
      </c>
      <c r="O260">
        <f>(I260*21)/100</f>
        <v>0</v>
      </c>
      <c r="P260" t="s">
        <v>17</v>
      </c>
    </row>
    <row r="261" spans="1:18" x14ac:dyDescent="0.2">
      <c r="A261" s="22" t="s">
        <v>42</v>
      </c>
      <c r="E261" s="23" t="s">
        <v>1710</v>
      </c>
    </row>
    <row r="262" spans="1:18" ht="38.25" x14ac:dyDescent="0.2">
      <c r="A262" s="24" t="s">
        <v>44</v>
      </c>
      <c r="E262" s="25" t="s">
        <v>1711</v>
      </c>
    </row>
    <row r="263" spans="1:18" ht="63.75" x14ac:dyDescent="0.2">
      <c r="A263" t="s">
        <v>46</v>
      </c>
      <c r="E263" s="23" t="s">
        <v>1712</v>
      </c>
    </row>
    <row r="264" spans="1:18" ht="12.75" customHeight="1" x14ac:dyDescent="0.2">
      <c r="A264" s="2" t="s">
        <v>35</v>
      </c>
      <c r="B264" s="2"/>
      <c r="C264" s="27" t="s">
        <v>32</v>
      </c>
      <c r="D264" s="2"/>
      <c r="E264" s="15" t="s">
        <v>177</v>
      </c>
      <c r="F264" s="2"/>
      <c r="G264" s="2"/>
      <c r="H264" s="2"/>
      <c r="I264" s="28">
        <f>0+Q264</f>
        <v>0</v>
      </c>
      <c r="O264">
        <f>0+R264</f>
        <v>0</v>
      </c>
      <c r="Q264">
        <f>0+I265+I269+I273+I277+I281+I285+I289+I293+I297+I301+I305+I309+I313+I317+I321</f>
        <v>0</v>
      </c>
      <c r="R264">
        <f>0+O265+O269+O273+O277+O281+O285+O289+O293+O297+O301+O305+O309+O313+O317+O321</f>
        <v>0</v>
      </c>
    </row>
    <row r="265" spans="1:18" x14ac:dyDescent="0.2">
      <c r="A265" s="12" t="s">
        <v>37</v>
      </c>
      <c r="B265" s="17" t="s">
        <v>526</v>
      </c>
      <c r="C265" s="17" t="s">
        <v>1713</v>
      </c>
      <c r="D265" s="12" t="s">
        <v>45</v>
      </c>
      <c r="E265" s="18" t="s">
        <v>1714</v>
      </c>
      <c r="F265" s="19" t="s">
        <v>197</v>
      </c>
      <c r="G265" s="20">
        <v>40</v>
      </c>
      <c r="H265" s="21">
        <v>0</v>
      </c>
      <c r="I265" s="21">
        <f>ROUND(ROUND(H265,2)*ROUND(G265,3),2)</f>
        <v>0</v>
      </c>
      <c r="O265">
        <f>(I265*21)/100</f>
        <v>0</v>
      </c>
      <c r="P265" t="s">
        <v>17</v>
      </c>
    </row>
    <row r="266" spans="1:18" x14ac:dyDescent="0.2">
      <c r="A266" s="22" t="s">
        <v>42</v>
      </c>
      <c r="E266" s="23" t="s">
        <v>1715</v>
      </c>
    </row>
    <row r="267" spans="1:18" ht="38.25" x14ac:dyDescent="0.2">
      <c r="A267" s="24" t="s">
        <v>44</v>
      </c>
      <c r="E267" s="25" t="s">
        <v>1962</v>
      </c>
    </row>
    <row r="268" spans="1:18" ht="114.75" x14ac:dyDescent="0.2">
      <c r="A268" t="s">
        <v>46</v>
      </c>
      <c r="E268" s="23" t="s">
        <v>1717</v>
      </c>
    </row>
    <row r="269" spans="1:18" ht="25.5" x14ac:dyDescent="0.2">
      <c r="A269" s="12" t="s">
        <v>37</v>
      </c>
      <c r="B269" s="17" t="s">
        <v>531</v>
      </c>
      <c r="C269" s="17" t="s">
        <v>565</v>
      </c>
      <c r="D269" s="12" t="s">
        <v>45</v>
      </c>
      <c r="E269" s="18" t="s">
        <v>566</v>
      </c>
      <c r="F269" s="19" t="s">
        <v>89</v>
      </c>
      <c r="G269" s="20">
        <v>20</v>
      </c>
      <c r="H269" s="21">
        <v>0</v>
      </c>
      <c r="I269" s="21">
        <f>ROUND(ROUND(H269,2)*ROUND(G269,3),2)</f>
        <v>0</v>
      </c>
      <c r="O269">
        <f>(I269*21)/100</f>
        <v>0</v>
      </c>
      <c r="P269" t="s">
        <v>17</v>
      </c>
    </row>
    <row r="270" spans="1:18" x14ac:dyDescent="0.2">
      <c r="A270" s="22" t="s">
        <v>42</v>
      </c>
      <c r="E270" s="23" t="s">
        <v>1963</v>
      </c>
    </row>
    <row r="271" spans="1:18" x14ac:dyDescent="0.2">
      <c r="A271" s="24" t="s">
        <v>44</v>
      </c>
      <c r="E271" s="25" t="s">
        <v>1964</v>
      </c>
    </row>
    <row r="272" spans="1:18" ht="51" x14ac:dyDescent="0.2">
      <c r="A272" t="s">
        <v>46</v>
      </c>
      <c r="E272" s="23" t="s">
        <v>561</v>
      </c>
    </row>
    <row r="273" spans="1:16" x14ac:dyDescent="0.2">
      <c r="A273" s="12" t="s">
        <v>37</v>
      </c>
      <c r="B273" s="17" t="s">
        <v>536</v>
      </c>
      <c r="C273" s="17" t="s">
        <v>1720</v>
      </c>
      <c r="D273" s="12" t="s">
        <v>45</v>
      </c>
      <c r="E273" s="18" t="s">
        <v>1721</v>
      </c>
      <c r="F273" s="19" t="s">
        <v>89</v>
      </c>
      <c r="G273" s="20">
        <v>10</v>
      </c>
      <c r="H273" s="21">
        <v>0</v>
      </c>
      <c r="I273" s="21">
        <f>ROUND(ROUND(H273,2)*ROUND(G273,3),2)</f>
        <v>0</v>
      </c>
      <c r="O273">
        <f>(I273*21)/100</f>
        <v>0</v>
      </c>
      <c r="P273" t="s">
        <v>17</v>
      </c>
    </row>
    <row r="274" spans="1:16" x14ac:dyDescent="0.2">
      <c r="A274" s="22" t="s">
        <v>42</v>
      </c>
      <c r="E274" s="23" t="s">
        <v>1965</v>
      </c>
    </row>
    <row r="275" spans="1:16" ht="38.25" x14ac:dyDescent="0.2">
      <c r="A275" s="24" t="s">
        <v>44</v>
      </c>
      <c r="E275" s="25" t="s">
        <v>1966</v>
      </c>
    </row>
    <row r="276" spans="1:16" ht="38.25" x14ac:dyDescent="0.2">
      <c r="A276" t="s">
        <v>46</v>
      </c>
      <c r="E276" s="23" t="s">
        <v>1724</v>
      </c>
    </row>
    <row r="277" spans="1:16" x14ac:dyDescent="0.2">
      <c r="A277" s="12" t="s">
        <v>37</v>
      </c>
      <c r="B277" s="17" t="s">
        <v>541</v>
      </c>
      <c r="C277" s="17" t="s">
        <v>1725</v>
      </c>
      <c r="D277" s="12" t="s">
        <v>1473</v>
      </c>
      <c r="E277" s="18" t="s">
        <v>1726</v>
      </c>
      <c r="F277" s="19" t="s">
        <v>89</v>
      </c>
      <c r="G277" s="20">
        <v>2</v>
      </c>
      <c r="H277" s="21">
        <v>0</v>
      </c>
      <c r="I277" s="21">
        <f>ROUND(ROUND(H277,2)*ROUND(G277,3),2)</f>
        <v>0</v>
      </c>
      <c r="O277">
        <f>(I277*21)/100</f>
        <v>0</v>
      </c>
      <c r="P277" t="s">
        <v>17</v>
      </c>
    </row>
    <row r="278" spans="1:16" ht="25.5" x14ac:dyDescent="0.2">
      <c r="A278" s="22" t="s">
        <v>42</v>
      </c>
      <c r="E278" s="23" t="s">
        <v>1727</v>
      </c>
    </row>
    <row r="279" spans="1:16" x14ac:dyDescent="0.2">
      <c r="A279" s="24" t="s">
        <v>44</v>
      </c>
      <c r="E279" s="25" t="s">
        <v>1728</v>
      </c>
    </row>
    <row r="280" spans="1:16" ht="25.5" x14ac:dyDescent="0.2">
      <c r="A280" t="s">
        <v>46</v>
      </c>
      <c r="E280" s="23" t="s">
        <v>1729</v>
      </c>
    </row>
    <row r="281" spans="1:16" x14ac:dyDescent="0.2">
      <c r="A281" s="12" t="s">
        <v>37</v>
      </c>
      <c r="B281" s="17" t="s">
        <v>546</v>
      </c>
      <c r="C281" s="17" t="s">
        <v>1725</v>
      </c>
      <c r="D281" s="12" t="s">
        <v>1476</v>
      </c>
      <c r="E281" s="18" t="s">
        <v>1726</v>
      </c>
      <c r="F281" s="19" t="s">
        <v>89</v>
      </c>
      <c r="G281" s="20">
        <v>1</v>
      </c>
      <c r="H281" s="21">
        <v>0</v>
      </c>
      <c r="I281" s="21">
        <f>ROUND(ROUND(H281,2)*ROUND(G281,3),2)</f>
        <v>0</v>
      </c>
      <c r="O281">
        <f>(I281*21)/100</f>
        <v>0</v>
      </c>
      <c r="P281" t="s">
        <v>17</v>
      </c>
    </row>
    <row r="282" spans="1:16" ht="25.5" x14ac:dyDescent="0.2">
      <c r="A282" s="22" t="s">
        <v>42</v>
      </c>
      <c r="E282" s="23" t="s">
        <v>1967</v>
      </c>
    </row>
    <row r="283" spans="1:16" x14ac:dyDescent="0.2">
      <c r="A283" s="24" t="s">
        <v>44</v>
      </c>
      <c r="E283" s="25" t="s">
        <v>1968</v>
      </c>
    </row>
    <row r="284" spans="1:16" ht="25.5" x14ac:dyDescent="0.2">
      <c r="A284" t="s">
        <v>46</v>
      </c>
      <c r="E284" s="23" t="s">
        <v>1729</v>
      </c>
    </row>
    <row r="285" spans="1:16" ht="25.5" x14ac:dyDescent="0.2">
      <c r="A285" s="12" t="s">
        <v>37</v>
      </c>
      <c r="B285" s="17" t="s">
        <v>551</v>
      </c>
      <c r="C285" s="17" t="s">
        <v>594</v>
      </c>
      <c r="D285" s="12" t="s">
        <v>45</v>
      </c>
      <c r="E285" s="18" t="s">
        <v>595</v>
      </c>
      <c r="F285" s="19" t="s">
        <v>166</v>
      </c>
      <c r="G285" s="20">
        <v>10.07</v>
      </c>
      <c r="H285" s="21">
        <v>0</v>
      </c>
      <c r="I285" s="21">
        <f>ROUND(ROUND(H285,2)*ROUND(G285,3),2)</f>
        <v>0</v>
      </c>
      <c r="O285">
        <f>(I285*21)/100</f>
        <v>0</v>
      </c>
      <c r="P285" t="s">
        <v>17</v>
      </c>
    </row>
    <row r="286" spans="1:16" x14ac:dyDescent="0.2">
      <c r="A286" s="22" t="s">
        <v>42</v>
      </c>
      <c r="E286" s="23" t="s">
        <v>1732</v>
      </c>
    </row>
    <row r="287" spans="1:16" ht="51" x14ac:dyDescent="0.2">
      <c r="A287" s="24" t="s">
        <v>44</v>
      </c>
      <c r="E287" s="25" t="s">
        <v>1969</v>
      </c>
    </row>
    <row r="288" spans="1:16" ht="38.25" x14ac:dyDescent="0.2">
      <c r="A288" t="s">
        <v>46</v>
      </c>
      <c r="E288" s="23" t="s">
        <v>598</v>
      </c>
    </row>
    <row r="289" spans="1:16" x14ac:dyDescent="0.2">
      <c r="A289" s="12" t="s">
        <v>37</v>
      </c>
      <c r="B289" s="17" t="s">
        <v>556</v>
      </c>
      <c r="C289" s="17" t="s">
        <v>605</v>
      </c>
      <c r="D289" s="12" t="s">
        <v>45</v>
      </c>
      <c r="E289" s="18" t="s">
        <v>606</v>
      </c>
      <c r="F289" s="19" t="s">
        <v>166</v>
      </c>
      <c r="G289" s="20">
        <v>10.07</v>
      </c>
      <c r="H289" s="21">
        <v>0</v>
      </c>
      <c r="I289" s="21">
        <f>ROUND(ROUND(H289,2)*ROUND(G289,3),2)</f>
        <v>0</v>
      </c>
      <c r="O289">
        <f>(I289*21)/100</f>
        <v>0</v>
      </c>
      <c r="P289" t="s">
        <v>17</v>
      </c>
    </row>
    <row r="290" spans="1:16" ht="25.5" x14ac:dyDescent="0.2">
      <c r="A290" s="22" t="s">
        <v>42</v>
      </c>
      <c r="E290" s="23" t="s">
        <v>1734</v>
      </c>
    </row>
    <row r="291" spans="1:16" x14ac:dyDescent="0.2">
      <c r="A291" s="24" t="s">
        <v>44</v>
      </c>
      <c r="E291" s="25" t="s">
        <v>1970</v>
      </c>
    </row>
    <row r="292" spans="1:16" ht="38.25" x14ac:dyDescent="0.2">
      <c r="A292" t="s">
        <v>46</v>
      </c>
      <c r="E292" s="23" t="s">
        <v>598</v>
      </c>
    </row>
    <row r="293" spans="1:16" x14ac:dyDescent="0.2">
      <c r="A293" s="12" t="s">
        <v>37</v>
      </c>
      <c r="B293" s="17" t="s">
        <v>562</v>
      </c>
      <c r="C293" s="17" t="s">
        <v>1370</v>
      </c>
      <c r="D293" s="12" t="s">
        <v>45</v>
      </c>
      <c r="E293" s="18" t="s">
        <v>1371</v>
      </c>
      <c r="F293" s="19" t="s">
        <v>197</v>
      </c>
      <c r="G293" s="20">
        <v>53.5</v>
      </c>
      <c r="H293" s="21">
        <v>0</v>
      </c>
      <c r="I293" s="21">
        <f>ROUND(ROUND(H293,2)*ROUND(G293,3),2)</f>
        <v>0</v>
      </c>
      <c r="O293">
        <f>(I293*21)/100</f>
        <v>0</v>
      </c>
      <c r="P293" t="s">
        <v>17</v>
      </c>
    </row>
    <row r="294" spans="1:16" x14ac:dyDescent="0.2">
      <c r="A294" s="22" t="s">
        <v>42</v>
      </c>
      <c r="E294" s="23" t="s">
        <v>1736</v>
      </c>
    </row>
    <row r="295" spans="1:16" ht="51" x14ac:dyDescent="0.2">
      <c r="A295" s="24" t="s">
        <v>44</v>
      </c>
      <c r="E295" s="25" t="s">
        <v>1971</v>
      </c>
    </row>
    <row r="296" spans="1:16" ht="51" x14ac:dyDescent="0.2">
      <c r="A296" t="s">
        <v>46</v>
      </c>
      <c r="E296" s="23" t="s">
        <v>630</v>
      </c>
    </row>
    <row r="297" spans="1:16" x14ac:dyDescent="0.2">
      <c r="A297" s="12" t="s">
        <v>37</v>
      </c>
      <c r="B297" s="17" t="s">
        <v>564</v>
      </c>
      <c r="C297" s="17" t="s">
        <v>626</v>
      </c>
      <c r="D297" s="12" t="s">
        <v>45</v>
      </c>
      <c r="E297" s="18" t="s">
        <v>627</v>
      </c>
      <c r="F297" s="19" t="s">
        <v>197</v>
      </c>
      <c r="G297" s="20">
        <v>10</v>
      </c>
      <c r="H297" s="21">
        <v>0</v>
      </c>
      <c r="I297" s="21">
        <f>ROUND(ROUND(H297,2)*ROUND(G297,3),2)</f>
        <v>0</v>
      </c>
      <c r="O297">
        <f>(I297*21)/100</f>
        <v>0</v>
      </c>
      <c r="P297" t="s">
        <v>17</v>
      </c>
    </row>
    <row r="298" spans="1:16" x14ac:dyDescent="0.2">
      <c r="A298" s="22" t="s">
        <v>42</v>
      </c>
      <c r="E298" s="23" t="s">
        <v>1738</v>
      </c>
    </row>
    <row r="299" spans="1:16" x14ac:dyDescent="0.2">
      <c r="A299" s="24" t="s">
        <v>44</v>
      </c>
      <c r="E299" s="25" t="s">
        <v>1972</v>
      </c>
    </row>
    <row r="300" spans="1:16" ht="51" x14ac:dyDescent="0.2">
      <c r="A300" t="s">
        <v>46</v>
      </c>
      <c r="E300" s="23" t="s">
        <v>630</v>
      </c>
    </row>
    <row r="301" spans="1:16" x14ac:dyDescent="0.2">
      <c r="A301" s="12" t="s">
        <v>37</v>
      </c>
      <c r="B301" s="17" t="s">
        <v>569</v>
      </c>
      <c r="C301" s="17" t="s">
        <v>1740</v>
      </c>
      <c r="D301" s="12" t="s">
        <v>45</v>
      </c>
      <c r="E301" s="18" t="s">
        <v>1741</v>
      </c>
      <c r="F301" s="19" t="s">
        <v>197</v>
      </c>
      <c r="G301" s="20">
        <v>81.8</v>
      </c>
      <c r="H301" s="21">
        <v>0</v>
      </c>
      <c r="I301" s="21">
        <f>ROUND(ROUND(H301,2)*ROUND(G301,3),2)</f>
        <v>0</v>
      </c>
      <c r="O301">
        <f>(I301*21)/100</f>
        <v>0</v>
      </c>
      <c r="P301" t="s">
        <v>17</v>
      </c>
    </row>
    <row r="302" spans="1:16" x14ac:dyDescent="0.2">
      <c r="A302" s="22" t="s">
        <v>42</v>
      </c>
      <c r="E302" s="23" t="s">
        <v>1973</v>
      </c>
    </row>
    <row r="303" spans="1:16" ht="51" x14ac:dyDescent="0.2">
      <c r="A303" s="24" t="s">
        <v>44</v>
      </c>
      <c r="E303" s="25" t="s">
        <v>1974</v>
      </c>
    </row>
    <row r="304" spans="1:16" ht="25.5" x14ac:dyDescent="0.2">
      <c r="A304" t="s">
        <v>46</v>
      </c>
      <c r="E304" s="23" t="s">
        <v>1295</v>
      </c>
    </row>
    <row r="305" spans="1:16" x14ac:dyDescent="0.2">
      <c r="A305" s="12" t="s">
        <v>37</v>
      </c>
      <c r="B305" s="17" t="s">
        <v>572</v>
      </c>
      <c r="C305" s="17" t="s">
        <v>1975</v>
      </c>
      <c r="D305" s="12" t="s">
        <v>45</v>
      </c>
      <c r="E305" s="18" t="s">
        <v>1976</v>
      </c>
      <c r="F305" s="19" t="s">
        <v>197</v>
      </c>
      <c r="G305" s="20">
        <v>23</v>
      </c>
      <c r="H305" s="21">
        <v>0</v>
      </c>
      <c r="I305" s="21">
        <f>ROUND(ROUND(H305,2)*ROUND(G305,3),2)</f>
        <v>0</v>
      </c>
      <c r="O305">
        <f>(I305*21)/100</f>
        <v>0</v>
      </c>
      <c r="P305" t="s">
        <v>17</v>
      </c>
    </row>
    <row r="306" spans="1:16" x14ac:dyDescent="0.2">
      <c r="A306" s="22" t="s">
        <v>42</v>
      </c>
      <c r="E306" s="23" t="s">
        <v>1977</v>
      </c>
    </row>
    <row r="307" spans="1:16" x14ac:dyDescent="0.2">
      <c r="A307" s="24" t="s">
        <v>44</v>
      </c>
      <c r="E307" s="25" t="s">
        <v>1978</v>
      </c>
    </row>
    <row r="308" spans="1:16" ht="38.25" x14ac:dyDescent="0.2">
      <c r="A308" t="s">
        <v>46</v>
      </c>
      <c r="E308" s="23" t="s">
        <v>1299</v>
      </c>
    </row>
    <row r="309" spans="1:16" ht="25.5" x14ac:dyDescent="0.2">
      <c r="A309" s="12" t="s">
        <v>37</v>
      </c>
      <c r="B309" s="17" t="s">
        <v>577</v>
      </c>
      <c r="C309" s="17" t="s">
        <v>668</v>
      </c>
      <c r="D309" s="12" t="s">
        <v>45</v>
      </c>
      <c r="E309" s="18" t="s">
        <v>669</v>
      </c>
      <c r="F309" s="19" t="s">
        <v>197</v>
      </c>
      <c r="G309" s="20">
        <v>41</v>
      </c>
      <c r="H309" s="21">
        <v>0</v>
      </c>
      <c r="I309" s="21">
        <f>ROUND(ROUND(H309,2)*ROUND(G309,3),2)</f>
        <v>0</v>
      </c>
      <c r="O309">
        <f>(I309*21)/100</f>
        <v>0</v>
      </c>
      <c r="P309" t="s">
        <v>17</v>
      </c>
    </row>
    <row r="310" spans="1:16" ht="25.5" x14ac:dyDescent="0.2">
      <c r="A310" s="22" t="s">
        <v>42</v>
      </c>
      <c r="E310" s="23" t="s">
        <v>1757</v>
      </c>
    </row>
    <row r="311" spans="1:16" ht="38.25" x14ac:dyDescent="0.2">
      <c r="A311" s="24" t="s">
        <v>44</v>
      </c>
      <c r="E311" s="25" t="s">
        <v>1979</v>
      </c>
    </row>
    <row r="312" spans="1:16" ht="89.25" x14ac:dyDescent="0.2">
      <c r="A312" t="s">
        <v>46</v>
      </c>
      <c r="E312" s="23" t="s">
        <v>672</v>
      </c>
    </row>
    <row r="313" spans="1:16" x14ac:dyDescent="0.2">
      <c r="A313" s="12" t="s">
        <v>37</v>
      </c>
      <c r="B313" s="17" t="s">
        <v>581</v>
      </c>
      <c r="C313" s="17" t="s">
        <v>1759</v>
      </c>
      <c r="D313" s="12" t="s">
        <v>45</v>
      </c>
      <c r="E313" s="18" t="s">
        <v>1760</v>
      </c>
      <c r="F313" s="19" t="s">
        <v>89</v>
      </c>
      <c r="G313" s="20">
        <v>4</v>
      </c>
      <c r="H313" s="21">
        <v>0</v>
      </c>
      <c r="I313" s="21">
        <f>ROUND(ROUND(H313,2)*ROUND(G313,3),2)</f>
        <v>0</v>
      </c>
      <c r="O313">
        <f>(I313*21)/100</f>
        <v>0</v>
      </c>
      <c r="P313" t="s">
        <v>17</v>
      </c>
    </row>
    <row r="314" spans="1:16" x14ac:dyDescent="0.2">
      <c r="A314" s="22" t="s">
        <v>42</v>
      </c>
      <c r="E314" s="23" t="s">
        <v>1980</v>
      </c>
    </row>
    <row r="315" spans="1:16" x14ac:dyDescent="0.2">
      <c r="A315" s="24" t="s">
        <v>44</v>
      </c>
      <c r="E315" s="25" t="s">
        <v>1981</v>
      </c>
    </row>
    <row r="316" spans="1:16" ht="38.25" x14ac:dyDescent="0.2">
      <c r="A316" t="s">
        <v>46</v>
      </c>
      <c r="E316" s="23" t="s">
        <v>1763</v>
      </c>
    </row>
    <row r="317" spans="1:16" x14ac:dyDescent="0.2">
      <c r="A317" s="12" t="s">
        <v>37</v>
      </c>
      <c r="B317" s="17" t="s">
        <v>585</v>
      </c>
      <c r="C317" s="17" t="s">
        <v>1769</v>
      </c>
      <c r="D317" s="12" t="s">
        <v>45</v>
      </c>
      <c r="E317" s="18" t="s">
        <v>1770</v>
      </c>
      <c r="F317" s="19" t="s">
        <v>89</v>
      </c>
      <c r="G317" s="20">
        <v>4</v>
      </c>
      <c r="H317" s="21">
        <v>0</v>
      </c>
      <c r="I317" s="21">
        <f>ROUND(ROUND(H317,2)*ROUND(G317,3),2)</f>
        <v>0</v>
      </c>
      <c r="O317">
        <f>(I317*21)/100</f>
        <v>0</v>
      </c>
      <c r="P317" t="s">
        <v>17</v>
      </c>
    </row>
    <row r="318" spans="1:16" x14ac:dyDescent="0.2">
      <c r="A318" s="22" t="s">
        <v>42</v>
      </c>
      <c r="E318" s="23" t="s">
        <v>1771</v>
      </c>
    </row>
    <row r="319" spans="1:16" x14ac:dyDescent="0.2">
      <c r="A319" s="24" t="s">
        <v>44</v>
      </c>
      <c r="E319" s="25" t="s">
        <v>1982</v>
      </c>
    </row>
    <row r="320" spans="1:16" ht="267.75" x14ac:dyDescent="0.2">
      <c r="A320" t="s">
        <v>46</v>
      </c>
      <c r="E320" s="23" t="s">
        <v>1773</v>
      </c>
    </row>
    <row r="321" spans="1:16" x14ac:dyDescent="0.2">
      <c r="A321" s="12" t="s">
        <v>37</v>
      </c>
      <c r="B321" s="17" t="s">
        <v>589</v>
      </c>
      <c r="C321" s="17" t="s">
        <v>1774</v>
      </c>
      <c r="D321" s="12" t="s">
        <v>45</v>
      </c>
      <c r="E321" s="18" t="s">
        <v>1775</v>
      </c>
      <c r="F321" s="19" t="s">
        <v>202</v>
      </c>
      <c r="G321" s="20">
        <v>207.9</v>
      </c>
      <c r="H321" s="21">
        <v>0</v>
      </c>
      <c r="I321" s="21">
        <f>ROUND(ROUND(H321,2)*ROUND(G321,3),2)</f>
        <v>0</v>
      </c>
      <c r="O321">
        <f>(I321*21)/100</f>
        <v>0</v>
      </c>
      <c r="P321" t="s">
        <v>17</v>
      </c>
    </row>
    <row r="322" spans="1:16" x14ac:dyDescent="0.2">
      <c r="A322" s="22" t="s">
        <v>42</v>
      </c>
      <c r="E322" s="23" t="s">
        <v>1983</v>
      </c>
    </row>
    <row r="323" spans="1:16" x14ac:dyDescent="0.2">
      <c r="A323" s="24" t="s">
        <v>44</v>
      </c>
      <c r="E323" s="25" t="s">
        <v>1984</v>
      </c>
    </row>
    <row r="324" spans="1:16" ht="25.5" x14ac:dyDescent="0.2">
      <c r="A324" t="s">
        <v>46</v>
      </c>
      <c r="E324" s="23" t="s">
        <v>1778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40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0+O8+O17+O74+O175+O224+O273+O282+O315+O336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1985</v>
      </c>
      <c r="I3" s="26">
        <f>0+I8+I17+I74+I175+I224+I273+I282+I315+I336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1985</v>
      </c>
      <c r="D4" s="33"/>
      <c r="E4" s="11" t="s">
        <v>1986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37</v>
      </c>
      <c r="B9" s="17" t="s">
        <v>18</v>
      </c>
      <c r="C9" s="17" t="s">
        <v>218</v>
      </c>
      <c r="D9" s="12" t="s">
        <v>45</v>
      </c>
      <c r="E9" s="18" t="s">
        <v>1444</v>
      </c>
      <c r="F9" s="19" t="s">
        <v>150</v>
      </c>
      <c r="G9" s="20">
        <v>621.46400000000006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1445</v>
      </c>
    </row>
    <row r="11" spans="1:18" ht="127.5" x14ac:dyDescent="0.2">
      <c r="A11" s="24" t="s">
        <v>44</v>
      </c>
      <c r="E11" s="25" t="s">
        <v>1987</v>
      </c>
    </row>
    <row r="12" spans="1:18" ht="140.25" x14ac:dyDescent="0.2">
      <c r="A12" t="s">
        <v>46</v>
      </c>
      <c r="E12" s="23" t="s">
        <v>152</v>
      </c>
    </row>
    <row r="13" spans="1:18" x14ac:dyDescent="0.2">
      <c r="A13" s="12" t="s">
        <v>37</v>
      </c>
      <c r="B13" s="17" t="s">
        <v>17</v>
      </c>
      <c r="C13" s="17" t="s">
        <v>1447</v>
      </c>
      <c r="D13" s="12" t="s">
        <v>45</v>
      </c>
      <c r="E13" s="18" t="s">
        <v>1448</v>
      </c>
      <c r="F13" s="19" t="s">
        <v>50</v>
      </c>
      <c r="G13" s="20">
        <v>68.599999999999994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ht="25.5" x14ac:dyDescent="0.2">
      <c r="A14" s="22" t="s">
        <v>42</v>
      </c>
      <c r="E14" s="23" t="s">
        <v>1449</v>
      </c>
    </row>
    <row r="15" spans="1:18" x14ac:dyDescent="0.2">
      <c r="A15" s="24" t="s">
        <v>44</v>
      </c>
      <c r="E15" s="25" t="s">
        <v>1988</v>
      </c>
    </row>
    <row r="16" spans="1:18" x14ac:dyDescent="0.2">
      <c r="A16" t="s">
        <v>46</v>
      </c>
      <c r="E16" s="23" t="s">
        <v>56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0+I18+I22+I26+I30+I34+I38+I42+I46+I50+I54+I58+I62+I66+I70</f>
        <v>0</v>
      </c>
      <c r="R17">
        <f>0+O18+O22+O26+O30+O34+O38+O42+O46+O50+O54+O58+O62+O66+O70</f>
        <v>0</v>
      </c>
    </row>
    <row r="18" spans="1:18" x14ac:dyDescent="0.2">
      <c r="A18" s="12" t="s">
        <v>37</v>
      </c>
      <c r="B18" s="17" t="s">
        <v>16</v>
      </c>
      <c r="C18" s="17" t="s">
        <v>1451</v>
      </c>
      <c r="D18" s="12" t="s">
        <v>45</v>
      </c>
      <c r="E18" s="18" t="s">
        <v>1452</v>
      </c>
      <c r="F18" s="19" t="s">
        <v>129</v>
      </c>
      <c r="G18" s="20">
        <v>84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1453</v>
      </c>
    </row>
    <row r="20" spans="1:18" x14ac:dyDescent="0.2">
      <c r="A20" s="24" t="s">
        <v>44</v>
      </c>
      <c r="E20" s="25" t="s">
        <v>1989</v>
      </c>
    </row>
    <row r="21" spans="1:18" ht="38.25" x14ac:dyDescent="0.2">
      <c r="A21" t="s">
        <v>46</v>
      </c>
      <c r="E21" s="23" t="s">
        <v>1455</v>
      </c>
    </row>
    <row r="22" spans="1:18" x14ac:dyDescent="0.2">
      <c r="A22" s="12" t="s">
        <v>37</v>
      </c>
      <c r="B22" s="17" t="s">
        <v>25</v>
      </c>
      <c r="C22" s="17" t="s">
        <v>1456</v>
      </c>
      <c r="D22" s="12" t="s">
        <v>45</v>
      </c>
      <c r="E22" s="18" t="s">
        <v>1457</v>
      </c>
      <c r="F22" s="19" t="s">
        <v>180</v>
      </c>
      <c r="G22" s="20">
        <v>15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ht="25.5" x14ac:dyDescent="0.2">
      <c r="A23" s="22" t="s">
        <v>42</v>
      </c>
      <c r="E23" s="23" t="s">
        <v>1990</v>
      </c>
    </row>
    <row r="24" spans="1:18" ht="25.5" x14ac:dyDescent="0.2">
      <c r="A24" s="24" t="s">
        <v>44</v>
      </c>
      <c r="E24" s="25" t="s">
        <v>1991</v>
      </c>
    </row>
    <row r="25" spans="1:18" ht="369.75" x14ac:dyDescent="0.2">
      <c r="A25" t="s">
        <v>46</v>
      </c>
      <c r="E25" s="23" t="s">
        <v>256</v>
      </c>
    </row>
    <row r="26" spans="1:18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1413.3309999999999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45</v>
      </c>
    </row>
    <row r="28" spans="1:18" ht="114.75" x14ac:dyDescent="0.2">
      <c r="A28" s="24" t="s">
        <v>44</v>
      </c>
      <c r="E28" s="25" t="s">
        <v>1992</v>
      </c>
    </row>
    <row r="29" spans="1:18" ht="306" x14ac:dyDescent="0.2">
      <c r="A29" t="s">
        <v>46</v>
      </c>
      <c r="E29" s="23" t="s">
        <v>262</v>
      </c>
    </row>
    <row r="30" spans="1:18" x14ac:dyDescent="0.2">
      <c r="A30" s="12" t="s">
        <v>37</v>
      </c>
      <c r="B30" s="17" t="s">
        <v>29</v>
      </c>
      <c r="C30" s="17" t="s">
        <v>1466</v>
      </c>
      <c r="D30" s="12" t="s">
        <v>45</v>
      </c>
      <c r="E30" s="18" t="s">
        <v>1467</v>
      </c>
      <c r="F30" s="19" t="s">
        <v>180</v>
      </c>
      <c r="G30" s="20">
        <v>401.69200000000001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ht="25.5" x14ac:dyDescent="0.2">
      <c r="A31" s="22" t="s">
        <v>42</v>
      </c>
      <c r="E31" s="23" t="s">
        <v>1993</v>
      </c>
    </row>
    <row r="32" spans="1:18" ht="306" x14ac:dyDescent="0.2">
      <c r="A32" s="24" t="s">
        <v>44</v>
      </c>
      <c r="E32" s="25" t="s">
        <v>1994</v>
      </c>
    </row>
    <row r="33" spans="1:16" ht="318.75" x14ac:dyDescent="0.2">
      <c r="A33" t="s">
        <v>46</v>
      </c>
      <c r="E33" s="23" t="s">
        <v>1470</v>
      </c>
    </row>
    <row r="34" spans="1:16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455.84899999999999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1471</v>
      </c>
    </row>
    <row r="36" spans="1:16" ht="114.75" x14ac:dyDescent="0.2">
      <c r="A36" s="24" t="s">
        <v>44</v>
      </c>
      <c r="E36" s="25" t="s">
        <v>1995</v>
      </c>
    </row>
    <row r="37" spans="1:16" ht="191.25" x14ac:dyDescent="0.2">
      <c r="A37" t="s">
        <v>46</v>
      </c>
      <c r="E37" s="23" t="s">
        <v>282</v>
      </c>
    </row>
    <row r="38" spans="1:16" x14ac:dyDescent="0.2">
      <c r="A38" s="12" t="s">
        <v>37</v>
      </c>
      <c r="B38" s="17" t="s">
        <v>67</v>
      </c>
      <c r="C38" s="17" t="s">
        <v>287</v>
      </c>
      <c r="D38" s="12" t="s">
        <v>1473</v>
      </c>
      <c r="E38" s="18" t="s">
        <v>288</v>
      </c>
      <c r="F38" s="19" t="s">
        <v>180</v>
      </c>
      <c r="G38" s="20">
        <v>15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1474</v>
      </c>
    </row>
    <row r="40" spans="1:16" ht="63.75" x14ac:dyDescent="0.2">
      <c r="A40" s="24" t="s">
        <v>44</v>
      </c>
      <c r="E40" s="25" t="s">
        <v>1996</v>
      </c>
    </row>
    <row r="41" spans="1:16" ht="280.5" x14ac:dyDescent="0.2">
      <c r="A41" t="s">
        <v>46</v>
      </c>
      <c r="E41" s="23" t="s">
        <v>291</v>
      </c>
    </row>
    <row r="42" spans="1:16" x14ac:dyDescent="0.2">
      <c r="A42" s="12" t="s">
        <v>37</v>
      </c>
      <c r="B42" s="17" t="s">
        <v>32</v>
      </c>
      <c r="C42" s="17" t="s">
        <v>287</v>
      </c>
      <c r="D42" s="12" t="s">
        <v>1476</v>
      </c>
      <c r="E42" s="18" t="s">
        <v>288</v>
      </c>
      <c r="F42" s="19" t="s">
        <v>180</v>
      </c>
      <c r="G42" s="20">
        <v>134.66499999999999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1997</v>
      </c>
    </row>
    <row r="44" spans="1:16" ht="127.5" x14ac:dyDescent="0.2">
      <c r="A44" s="24" t="s">
        <v>44</v>
      </c>
      <c r="E44" s="25" t="s">
        <v>1998</v>
      </c>
    </row>
    <row r="45" spans="1:16" ht="280.5" x14ac:dyDescent="0.2">
      <c r="A45" t="s">
        <v>46</v>
      </c>
      <c r="E45" s="23" t="s">
        <v>291</v>
      </c>
    </row>
    <row r="46" spans="1:16" x14ac:dyDescent="0.2">
      <c r="A46" s="12" t="s">
        <v>37</v>
      </c>
      <c r="B46" s="17" t="s">
        <v>34</v>
      </c>
      <c r="C46" s="17" t="s">
        <v>287</v>
      </c>
      <c r="D46" s="12" t="s">
        <v>1933</v>
      </c>
      <c r="E46" s="18" t="s">
        <v>288</v>
      </c>
      <c r="F46" s="19" t="s">
        <v>180</v>
      </c>
      <c r="G46" s="20">
        <v>1093.8389999999999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1999</v>
      </c>
    </row>
    <row r="48" spans="1:16" ht="409.5" x14ac:dyDescent="0.2">
      <c r="A48" s="24" t="s">
        <v>44</v>
      </c>
      <c r="E48" s="25" t="s">
        <v>2000</v>
      </c>
    </row>
    <row r="49" spans="1:16" ht="280.5" x14ac:dyDescent="0.2">
      <c r="A49" t="s">
        <v>46</v>
      </c>
      <c r="E49" s="23" t="s">
        <v>291</v>
      </c>
    </row>
    <row r="50" spans="1:16" x14ac:dyDescent="0.2">
      <c r="A50" s="12" t="s">
        <v>37</v>
      </c>
      <c r="B50" s="17" t="s">
        <v>74</v>
      </c>
      <c r="C50" s="17" t="s">
        <v>2001</v>
      </c>
      <c r="D50" s="12" t="s">
        <v>45</v>
      </c>
      <c r="E50" s="18" t="s">
        <v>2002</v>
      </c>
      <c r="F50" s="19" t="s">
        <v>180</v>
      </c>
      <c r="G50" s="20">
        <v>49.77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ht="51" x14ac:dyDescent="0.2">
      <c r="A51" s="22" t="s">
        <v>42</v>
      </c>
      <c r="E51" s="23" t="s">
        <v>2003</v>
      </c>
    </row>
    <row r="52" spans="1:16" ht="140.25" x14ac:dyDescent="0.2">
      <c r="A52" s="24" t="s">
        <v>44</v>
      </c>
      <c r="E52" s="25" t="s">
        <v>2004</v>
      </c>
    </row>
    <row r="53" spans="1:16" ht="267.75" x14ac:dyDescent="0.2">
      <c r="A53" t="s">
        <v>46</v>
      </c>
      <c r="E53" s="23" t="s">
        <v>274</v>
      </c>
    </row>
    <row r="54" spans="1:16" x14ac:dyDescent="0.2">
      <c r="A54" s="12" t="s">
        <v>37</v>
      </c>
      <c r="B54" s="17" t="s">
        <v>79</v>
      </c>
      <c r="C54" s="17" t="s">
        <v>297</v>
      </c>
      <c r="D54" s="12" t="s">
        <v>45</v>
      </c>
      <c r="E54" s="18" t="s">
        <v>298</v>
      </c>
      <c r="F54" s="19" t="s">
        <v>180</v>
      </c>
      <c r="G54" s="20">
        <v>90.281999999999996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ht="25.5" x14ac:dyDescent="0.2">
      <c r="A55" s="22" t="s">
        <v>42</v>
      </c>
      <c r="E55" s="23" t="s">
        <v>2005</v>
      </c>
    </row>
    <row r="56" spans="1:16" ht="255" x14ac:dyDescent="0.2">
      <c r="A56" s="24" t="s">
        <v>44</v>
      </c>
      <c r="E56" s="25" t="s">
        <v>2006</v>
      </c>
    </row>
    <row r="57" spans="1:16" ht="229.5" x14ac:dyDescent="0.2">
      <c r="A57" t="s">
        <v>46</v>
      </c>
      <c r="E57" s="23" t="s">
        <v>301</v>
      </c>
    </row>
    <row r="58" spans="1:16" x14ac:dyDescent="0.2">
      <c r="A58" s="12" t="s">
        <v>37</v>
      </c>
      <c r="B58" s="17" t="s">
        <v>84</v>
      </c>
      <c r="C58" s="17" t="s">
        <v>302</v>
      </c>
      <c r="D58" s="12" t="s">
        <v>45</v>
      </c>
      <c r="E58" s="18" t="s">
        <v>303</v>
      </c>
      <c r="F58" s="19" t="s">
        <v>180</v>
      </c>
      <c r="G58" s="20">
        <v>10.08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2007</v>
      </c>
    </row>
    <row r="60" spans="1:16" ht="51" x14ac:dyDescent="0.2">
      <c r="A60" s="24" t="s">
        <v>44</v>
      </c>
      <c r="E60" s="25" t="s">
        <v>2008</v>
      </c>
    </row>
    <row r="61" spans="1:16" ht="229.5" x14ac:dyDescent="0.2">
      <c r="A61" t="s">
        <v>46</v>
      </c>
      <c r="E61" s="23" t="s">
        <v>306</v>
      </c>
    </row>
    <row r="62" spans="1:16" x14ac:dyDescent="0.2">
      <c r="A62" s="12" t="s">
        <v>37</v>
      </c>
      <c r="B62" s="17" t="s">
        <v>86</v>
      </c>
      <c r="C62" s="17" t="s">
        <v>1151</v>
      </c>
      <c r="D62" s="12" t="s">
        <v>45</v>
      </c>
      <c r="E62" s="18" t="s">
        <v>1152</v>
      </c>
      <c r="F62" s="19" t="s">
        <v>180</v>
      </c>
      <c r="G62" s="20">
        <v>69.465000000000003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ht="25.5" x14ac:dyDescent="0.2">
      <c r="A63" s="22" t="s">
        <v>42</v>
      </c>
      <c r="E63" s="23" t="s">
        <v>1790</v>
      </c>
    </row>
    <row r="64" spans="1:16" ht="331.5" x14ac:dyDescent="0.2">
      <c r="A64" s="24" t="s">
        <v>44</v>
      </c>
      <c r="E64" s="25" t="s">
        <v>2009</v>
      </c>
    </row>
    <row r="65" spans="1:18" ht="38.25" x14ac:dyDescent="0.2">
      <c r="A65" t="s">
        <v>46</v>
      </c>
      <c r="E65" s="23" t="s">
        <v>324</v>
      </c>
    </row>
    <row r="66" spans="1:18" x14ac:dyDescent="0.2">
      <c r="A66" s="12" t="s">
        <v>37</v>
      </c>
      <c r="B66" s="17" t="s">
        <v>93</v>
      </c>
      <c r="C66" s="17" t="s">
        <v>326</v>
      </c>
      <c r="D66" s="12" t="s">
        <v>45</v>
      </c>
      <c r="E66" s="18" t="s">
        <v>327</v>
      </c>
      <c r="F66" s="19" t="s">
        <v>166</v>
      </c>
      <c r="G66" s="20">
        <v>463.09899999999999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8" x14ac:dyDescent="0.2">
      <c r="A67" s="22" t="s">
        <v>42</v>
      </c>
      <c r="E67" s="23" t="s">
        <v>1491</v>
      </c>
    </row>
    <row r="68" spans="1:18" ht="63.75" x14ac:dyDescent="0.2">
      <c r="A68" s="24" t="s">
        <v>44</v>
      </c>
      <c r="E68" s="25" t="s">
        <v>2010</v>
      </c>
    </row>
    <row r="69" spans="1:18" ht="25.5" x14ac:dyDescent="0.2">
      <c r="A69" t="s">
        <v>46</v>
      </c>
      <c r="E69" s="23" t="s">
        <v>330</v>
      </c>
    </row>
    <row r="70" spans="1:18" x14ac:dyDescent="0.2">
      <c r="A70" s="12" t="s">
        <v>37</v>
      </c>
      <c r="B70" s="17" t="s">
        <v>99</v>
      </c>
      <c r="C70" s="17" t="s">
        <v>332</v>
      </c>
      <c r="D70" s="12" t="s">
        <v>45</v>
      </c>
      <c r="E70" s="18" t="s">
        <v>333</v>
      </c>
      <c r="F70" s="19" t="s">
        <v>166</v>
      </c>
      <c r="G70" s="20">
        <v>926.19799999999998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8" x14ac:dyDescent="0.2">
      <c r="A71" s="22" t="s">
        <v>42</v>
      </c>
      <c r="E71" s="23" t="s">
        <v>1493</v>
      </c>
    </row>
    <row r="72" spans="1:18" x14ac:dyDescent="0.2">
      <c r="A72" s="24" t="s">
        <v>44</v>
      </c>
      <c r="E72" s="25" t="s">
        <v>2011</v>
      </c>
    </row>
    <row r="73" spans="1:18" ht="38.25" x14ac:dyDescent="0.2">
      <c r="A73" t="s">
        <v>46</v>
      </c>
      <c r="E73" s="23" t="s">
        <v>334</v>
      </c>
    </row>
    <row r="74" spans="1:18" ht="12.75" customHeight="1" x14ac:dyDescent="0.2">
      <c r="A74" s="2" t="s">
        <v>35</v>
      </c>
      <c r="B74" s="2"/>
      <c r="C74" s="27" t="s">
        <v>17</v>
      </c>
      <c r="D74" s="2"/>
      <c r="E74" s="15" t="s">
        <v>346</v>
      </c>
      <c r="F74" s="2"/>
      <c r="G74" s="2"/>
      <c r="H74" s="2"/>
      <c r="I74" s="28">
        <f>0+Q74</f>
        <v>0</v>
      </c>
      <c r="O74">
        <f>0+R74</f>
        <v>0</v>
      </c>
      <c r="Q74">
        <f>0+I75+I79+I83+I87+I91+I95+I99+I103+I107+I111+I115+I119+I123+I127+I131+I135+I139+I143+I147+I151+I155+I159+I163+I167+I171</f>
        <v>0</v>
      </c>
      <c r="R74">
        <f>0+O75+O79+O83+O87+O91+O95+O99+O103+O107+O111+O115+O119+O123+O127+O131+O135+O139+O143+O147+O151+O155+O159+O163+O167+O171</f>
        <v>0</v>
      </c>
    </row>
    <row r="75" spans="1:18" x14ac:dyDescent="0.2">
      <c r="A75" s="12" t="s">
        <v>37</v>
      </c>
      <c r="B75" s="17" t="s">
        <v>103</v>
      </c>
      <c r="C75" s="17" t="s">
        <v>2012</v>
      </c>
      <c r="D75" s="12" t="s">
        <v>45</v>
      </c>
      <c r="E75" s="18" t="s">
        <v>2013</v>
      </c>
      <c r="F75" s="19" t="s">
        <v>197</v>
      </c>
      <c r="G75" s="20">
        <v>86.4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2" t="s">
        <v>42</v>
      </c>
      <c r="E76" s="23" t="s">
        <v>2014</v>
      </c>
    </row>
    <row r="77" spans="1:18" ht="51" x14ac:dyDescent="0.2">
      <c r="A77" s="24" t="s">
        <v>44</v>
      </c>
      <c r="E77" s="25" t="s">
        <v>2015</v>
      </c>
    </row>
    <row r="78" spans="1:18" ht="165.75" x14ac:dyDescent="0.2">
      <c r="A78" t="s">
        <v>46</v>
      </c>
      <c r="E78" s="23" t="s">
        <v>351</v>
      </c>
    </row>
    <row r="79" spans="1:18" x14ac:dyDescent="0.2">
      <c r="A79" s="12" t="s">
        <v>37</v>
      </c>
      <c r="B79" s="17" t="s">
        <v>107</v>
      </c>
      <c r="C79" s="17" t="s">
        <v>1495</v>
      </c>
      <c r="D79" s="12" t="s">
        <v>45</v>
      </c>
      <c r="E79" s="18" t="s">
        <v>1496</v>
      </c>
      <c r="F79" s="19" t="s">
        <v>197</v>
      </c>
      <c r="G79" s="20">
        <v>5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8" x14ac:dyDescent="0.2">
      <c r="A80" s="22" t="s">
        <v>42</v>
      </c>
      <c r="E80" s="23" t="s">
        <v>2016</v>
      </c>
    </row>
    <row r="81" spans="1:16" ht="51" x14ac:dyDescent="0.2">
      <c r="A81" s="24" t="s">
        <v>44</v>
      </c>
      <c r="E81" s="25" t="s">
        <v>2017</v>
      </c>
    </row>
    <row r="82" spans="1:16" ht="165.75" x14ac:dyDescent="0.2">
      <c r="A82" t="s">
        <v>46</v>
      </c>
      <c r="E82" s="23" t="s">
        <v>351</v>
      </c>
    </row>
    <row r="83" spans="1:16" x14ac:dyDescent="0.2">
      <c r="A83" s="12" t="s">
        <v>37</v>
      </c>
      <c r="B83" s="17" t="s">
        <v>111</v>
      </c>
      <c r="C83" s="17" t="s">
        <v>1499</v>
      </c>
      <c r="D83" s="12" t="s">
        <v>45</v>
      </c>
      <c r="E83" s="18" t="s">
        <v>1500</v>
      </c>
      <c r="F83" s="19" t="s">
        <v>180</v>
      </c>
      <c r="G83" s="20">
        <v>0.88200000000000001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x14ac:dyDescent="0.2">
      <c r="A84" s="22" t="s">
        <v>42</v>
      </c>
      <c r="E84" s="23" t="s">
        <v>2018</v>
      </c>
    </row>
    <row r="85" spans="1:16" ht="51" x14ac:dyDescent="0.2">
      <c r="A85" s="24" t="s">
        <v>44</v>
      </c>
      <c r="E85" s="25" t="s">
        <v>2019</v>
      </c>
    </row>
    <row r="86" spans="1:16" ht="51" x14ac:dyDescent="0.2">
      <c r="A86" t="s">
        <v>46</v>
      </c>
      <c r="E86" s="23" t="s">
        <v>1503</v>
      </c>
    </row>
    <row r="87" spans="1:16" x14ac:dyDescent="0.2">
      <c r="A87" s="12" t="s">
        <v>37</v>
      </c>
      <c r="B87" s="17" t="s">
        <v>115</v>
      </c>
      <c r="C87" s="17" t="s">
        <v>1871</v>
      </c>
      <c r="D87" s="12" t="s">
        <v>45</v>
      </c>
      <c r="E87" s="18" t="s">
        <v>1872</v>
      </c>
      <c r="F87" s="19" t="s">
        <v>166</v>
      </c>
      <c r="G87" s="20">
        <v>98.688000000000002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x14ac:dyDescent="0.2">
      <c r="A88" s="22" t="s">
        <v>42</v>
      </c>
      <c r="E88" s="23" t="s">
        <v>2020</v>
      </c>
    </row>
    <row r="89" spans="1:16" ht="114.75" x14ac:dyDescent="0.2">
      <c r="A89" s="24" t="s">
        <v>44</v>
      </c>
      <c r="E89" s="25" t="s">
        <v>2021</v>
      </c>
    </row>
    <row r="90" spans="1:16" ht="51" x14ac:dyDescent="0.2">
      <c r="A90" t="s">
        <v>46</v>
      </c>
      <c r="E90" s="23" t="s">
        <v>1875</v>
      </c>
    </row>
    <row r="91" spans="1:16" x14ac:dyDescent="0.2">
      <c r="A91" s="12" t="s">
        <v>37</v>
      </c>
      <c r="B91" s="17" t="s">
        <v>121</v>
      </c>
      <c r="C91" s="17" t="s">
        <v>2022</v>
      </c>
      <c r="D91" s="12" t="s">
        <v>45</v>
      </c>
      <c r="E91" s="18" t="s">
        <v>2023</v>
      </c>
      <c r="F91" s="19" t="s">
        <v>180</v>
      </c>
      <c r="G91" s="20">
        <v>39.158999999999999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ht="38.25" x14ac:dyDescent="0.2">
      <c r="A92" s="22" t="s">
        <v>42</v>
      </c>
      <c r="E92" s="23" t="s">
        <v>2024</v>
      </c>
    </row>
    <row r="93" spans="1:16" ht="63.75" x14ac:dyDescent="0.2">
      <c r="A93" s="24" t="s">
        <v>44</v>
      </c>
      <c r="E93" s="25" t="s">
        <v>2025</v>
      </c>
    </row>
    <row r="94" spans="1:16" ht="409.5" x14ac:dyDescent="0.2">
      <c r="A94" t="s">
        <v>46</v>
      </c>
      <c r="E94" s="23" t="s">
        <v>1512</v>
      </c>
    </row>
    <row r="95" spans="1:16" x14ac:dyDescent="0.2">
      <c r="A95" s="12" t="s">
        <v>37</v>
      </c>
      <c r="B95" s="17" t="s">
        <v>126</v>
      </c>
      <c r="C95" s="17" t="s">
        <v>1513</v>
      </c>
      <c r="D95" s="12" t="s">
        <v>45</v>
      </c>
      <c r="E95" s="18" t="s">
        <v>1514</v>
      </c>
      <c r="F95" s="19" t="s">
        <v>150</v>
      </c>
      <c r="G95" s="20">
        <v>3.9159999999999999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x14ac:dyDescent="0.2">
      <c r="A96" s="22" t="s">
        <v>42</v>
      </c>
      <c r="E96" s="23" t="s">
        <v>1515</v>
      </c>
    </row>
    <row r="97" spans="1:16" ht="25.5" x14ac:dyDescent="0.2">
      <c r="A97" s="24" t="s">
        <v>44</v>
      </c>
      <c r="E97" s="25" t="s">
        <v>2026</v>
      </c>
    </row>
    <row r="98" spans="1:16" ht="267.75" x14ac:dyDescent="0.2">
      <c r="A98" t="s">
        <v>46</v>
      </c>
      <c r="E98" s="23" t="s">
        <v>1517</v>
      </c>
    </row>
    <row r="99" spans="1:16" x14ac:dyDescent="0.2">
      <c r="A99" s="12" t="s">
        <v>37</v>
      </c>
      <c r="B99" s="17" t="s">
        <v>131</v>
      </c>
      <c r="C99" s="17" t="s">
        <v>1518</v>
      </c>
      <c r="D99" s="12" t="s">
        <v>45</v>
      </c>
      <c r="E99" s="18" t="s">
        <v>1519</v>
      </c>
      <c r="F99" s="19" t="s">
        <v>150</v>
      </c>
      <c r="G99" s="20">
        <v>3.8879999999999999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6" ht="25.5" x14ac:dyDescent="0.2">
      <c r="A100" s="22" t="s">
        <v>42</v>
      </c>
      <c r="E100" s="23" t="s">
        <v>2027</v>
      </c>
    </row>
    <row r="101" spans="1:16" ht="38.25" x14ac:dyDescent="0.2">
      <c r="A101" s="24" t="s">
        <v>44</v>
      </c>
      <c r="E101" s="25" t="s">
        <v>2028</v>
      </c>
    </row>
    <row r="102" spans="1:16" ht="344.25" x14ac:dyDescent="0.2">
      <c r="A102" t="s">
        <v>46</v>
      </c>
      <c r="E102" s="23" t="s">
        <v>1522</v>
      </c>
    </row>
    <row r="103" spans="1:16" x14ac:dyDescent="0.2">
      <c r="A103" s="12" t="s">
        <v>37</v>
      </c>
      <c r="B103" s="17" t="s">
        <v>136</v>
      </c>
      <c r="C103" s="17" t="s">
        <v>1523</v>
      </c>
      <c r="D103" s="12" t="s">
        <v>45</v>
      </c>
      <c r="E103" s="18" t="s">
        <v>1524</v>
      </c>
      <c r="F103" s="19" t="s">
        <v>150</v>
      </c>
      <c r="G103" s="20">
        <v>3.8879999999999999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6" x14ac:dyDescent="0.2">
      <c r="A104" s="22" t="s">
        <v>42</v>
      </c>
      <c r="E104" s="23" t="s">
        <v>1525</v>
      </c>
    </row>
    <row r="105" spans="1:16" ht="38.25" x14ac:dyDescent="0.2">
      <c r="A105" s="24" t="s">
        <v>44</v>
      </c>
      <c r="E105" s="25" t="s">
        <v>2029</v>
      </c>
    </row>
    <row r="106" spans="1:16" x14ac:dyDescent="0.2">
      <c r="A106" t="s">
        <v>46</v>
      </c>
      <c r="E106" s="23" t="s">
        <v>1526</v>
      </c>
    </row>
    <row r="107" spans="1:16" x14ac:dyDescent="0.2">
      <c r="A107" s="12" t="s">
        <v>37</v>
      </c>
      <c r="B107" s="17" t="s">
        <v>141</v>
      </c>
      <c r="C107" s="17" t="s">
        <v>2030</v>
      </c>
      <c r="D107" s="12" t="s">
        <v>45</v>
      </c>
      <c r="E107" s="18" t="s">
        <v>2031</v>
      </c>
      <c r="F107" s="19" t="s">
        <v>197</v>
      </c>
      <c r="G107" s="20">
        <v>30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6" x14ac:dyDescent="0.2">
      <c r="A108" s="22" t="s">
        <v>42</v>
      </c>
      <c r="E108" s="23" t="s">
        <v>2032</v>
      </c>
    </row>
    <row r="109" spans="1:16" ht="25.5" x14ac:dyDescent="0.2">
      <c r="A109" s="24" t="s">
        <v>44</v>
      </c>
      <c r="E109" s="25" t="s">
        <v>2033</v>
      </c>
    </row>
    <row r="110" spans="1:16" ht="63.75" x14ac:dyDescent="0.2">
      <c r="A110" t="s">
        <v>46</v>
      </c>
      <c r="E110" s="23" t="s">
        <v>2034</v>
      </c>
    </row>
    <row r="111" spans="1:16" x14ac:dyDescent="0.2">
      <c r="A111" s="12" t="s">
        <v>37</v>
      </c>
      <c r="B111" s="17" t="s">
        <v>319</v>
      </c>
      <c r="C111" s="17" t="s">
        <v>2035</v>
      </c>
      <c r="D111" s="12" t="s">
        <v>45</v>
      </c>
      <c r="E111" s="18" t="s">
        <v>2036</v>
      </c>
      <c r="F111" s="19" t="s">
        <v>197</v>
      </c>
      <c r="G111" s="20">
        <v>1.8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6" ht="25.5" x14ac:dyDescent="0.2">
      <c r="A112" s="22" t="s">
        <v>42</v>
      </c>
      <c r="E112" s="23" t="s">
        <v>2037</v>
      </c>
    </row>
    <row r="113" spans="1:16" ht="38.25" x14ac:dyDescent="0.2">
      <c r="A113" s="24" t="s">
        <v>44</v>
      </c>
      <c r="E113" s="25" t="s">
        <v>2038</v>
      </c>
    </row>
    <row r="114" spans="1:16" ht="63.75" x14ac:dyDescent="0.2">
      <c r="A114" t="s">
        <v>46</v>
      </c>
      <c r="E114" s="23" t="s">
        <v>2034</v>
      </c>
    </row>
    <row r="115" spans="1:16" x14ac:dyDescent="0.2">
      <c r="A115" s="12" t="s">
        <v>37</v>
      </c>
      <c r="B115" s="17" t="s">
        <v>325</v>
      </c>
      <c r="C115" s="17" t="s">
        <v>2039</v>
      </c>
      <c r="D115" s="12" t="s">
        <v>45</v>
      </c>
      <c r="E115" s="18" t="s">
        <v>2040</v>
      </c>
      <c r="F115" s="19" t="s">
        <v>197</v>
      </c>
      <c r="G115" s="20">
        <v>18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6" ht="38.25" x14ac:dyDescent="0.2">
      <c r="A116" s="22" t="s">
        <v>42</v>
      </c>
      <c r="E116" s="23" t="s">
        <v>2041</v>
      </c>
    </row>
    <row r="117" spans="1:16" x14ac:dyDescent="0.2">
      <c r="A117" s="24" t="s">
        <v>44</v>
      </c>
      <c r="E117" s="25" t="s">
        <v>2042</v>
      </c>
    </row>
    <row r="118" spans="1:16" ht="191.25" x14ac:dyDescent="0.2">
      <c r="A118" t="s">
        <v>46</v>
      </c>
      <c r="E118" s="23" t="s">
        <v>387</v>
      </c>
    </row>
    <row r="119" spans="1:16" x14ac:dyDescent="0.2">
      <c r="A119" s="12" t="s">
        <v>37</v>
      </c>
      <c r="B119" s="17" t="s">
        <v>331</v>
      </c>
      <c r="C119" s="17" t="s">
        <v>2043</v>
      </c>
      <c r="D119" s="12" t="s">
        <v>45</v>
      </c>
      <c r="E119" s="18" t="s">
        <v>2044</v>
      </c>
      <c r="F119" s="19" t="s">
        <v>197</v>
      </c>
      <c r="G119" s="20">
        <v>24.5</v>
      </c>
      <c r="H119" s="21">
        <v>0</v>
      </c>
      <c r="I119" s="21">
        <f>ROUND(ROUND(H119,2)*ROUND(G119,3),2)</f>
        <v>0</v>
      </c>
      <c r="O119">
        <f>(I119*21)/100</f>
        <v>0</v>
      </c>
      <c r="P119" t="s">
        <v>17</v>
      </c>
    </row>
    <row r="120" spans="1:16" ht="38.25" x14ac:dyDescent="0.2">
      <c r="A120" s="22" t="s">
        <v>42</v>
      </c>
      <c r="E120" s="23" t="s">
        <v>2045</v>
      </c>
    </row>
    <row r="121" spans="1:16" ht="38.25" x14ac:dyDescent="0.2">
      <c r="A121" s="24" t="s">
        <v>44</v>
      </c>
      <c r="E121" s="25" t="s">
        <v>2046</v>
      </c>
    </row>
    <row r="122" spans="1:16" ht="191.25" x14ac:dyDescent="0.2">
      <c r="A122" t="s">
        <v>46</v>
      </c>
      <c r="E122" s="23" t="s">
        <v>387</v>
      </c>
    </row>
    <row r="123" spans="1:16" x14ac:dyDescent="0.2">
      <c r="A123" s="12" t="s">
        <v>37</v>
      </c>
      <c r="B123" s="17" t="s">
        <v>335</v>
      </c>
      <c r="C123" s="17" t="s">
        <v>1531</v>
      </c>
      <c r="D123" s="12" t="s">
        <v>45</v>
      </c>
      <c r="E123" s="18" t="s">
        <v>1532</v>
      </c>
      <c r="F123" s="19" t="s">
        <v>180</v>
      </c>
      <c r="G123" s="20">
        <v>0.502</v>
      </c>
      <c r="H123" s="21">
        <v>0</v>
      </c>
      <c r="I123" s="21">
        <f>ROUND(ROUND(H123,2)*ROUND(G123,3),2)</f>
        <v>0</v>
      </c>
      <c r="O123">
        <f>(I123*21)/100</f>
        <v>0</v>
      </c>
      <c r="P123" t="s">
        <v>17</v>
      </c>
    </row>
    <row r="124" spans="1:16" ht="25.5" x14ac:dyDescent="0.2">
      <c r="A124" s="22" t="s">
        <v>42</v>
      </c>
      <c r="E124" s="23" t="s">
        <v>2047</v>
      </c>
    </row>
    <row r="125" spans="1:16" ht="51" x14ac:dyDescent="0.2">
      <c r="A125" s="24" t="s">
        <v>44</v>
      </c>
      <c r="E125" s="25" t="s">
        <v>2048</v>
      </c>
    </row>
    <row r="126" spans="1:16" ht="369.75" x14ac:dyDescent="0.2">
      <c r="A126" t="s">
        <v>46</v>
      </c>
      <c r="E126" s="23" t="s">
        <v>392</v>
      </c>
    </row>
    <row r="127" spans="1:16" x14ac:dyDescent="0.2">
      <c r="A127" s="12" t="s">
        <v>37</v>
      </c>
      <c r="B127" s="17" t="s">
        <v>340</v>
      </c>
      <c r="C127" s="17" t="s">
        <v>1535</v>
      </c>
      <c r="D127" s="12" t="s">
        <v>1473</v>
      </c>
      <c r="E127" s="18" t="s">
        <v>1536</v>
      </c>
      <c r="F127" s="19" t="s">
        <v>180</v>
      </c>
      <c r="G127" s="20">
        <v>3.2</v>
      </c>
      <c r="H127" s="21">
        <v>0</v>
      </c>
      <c r="I127" s="21">
        <f>ROUND(ROUND(H127,2)*ROUND(G127,3),2)</f>
        <v>0</v>
      </c>
      <c r="O127">
        <f>(I127*21)/100</f>
        <v>0</v>
      </c>
      <c r="P127" t="s">
        <v>17</v>
      </c>
    </row>
    <row r="128" spans="1:16" ht="38.25" x14ac:dyDescent="0.2">
      <c r="A128" s="22" t="s">
        <v>42</v>
      </c>
      <c r="E128" s="23" t="s">
        <v>2049</v>
      </c>
    </row>
    <row r="129" spans="1:16" ht="25.5" x14ac:dyDescent="0.2">
      <c r="A129" s="24" t="s">
        <v>44</v>
      </c>
      <c r="E129" s="25" t="s">
        <v>2050</v>
      </c>
    </row>
    <row r="130" spans="1:16" ht="369.75" x14ac:dyDescent="0.2">
      <c r="A130" t="s">
        <v>46</v>
      </c>
      <c r="E130" s="23" t="s">
        <v>392</v>
      </c>
    </row>
    <row r="131" spans="1:16" x14ac:dyDescent="0.2">
      <c r="A131" s="12" t="s">
        <v>37</v>
      </c>
      <c r="B131" s="17" t="s">
        <v>347</v>
      </c>
      <c r="C131" s="17" t="s">
        <v>1535</v>
      </c>
      <c r="D131" s="12" t="s">
        <v>1476</v>
      </c>
      <c r="E131" s="18" t="s">
        <v>1536</v>
      </c>
      <c r="F131" s="19" t="s">
        <v>180</v>
      </c>
      <c r="G131" s="20">
        <v>106.279</v>
      </c>
      <c r="H131" s="21">
        <v>0</v>
      </c>
      <c r="I131" s="21">
        <f>ROUND(ROUND(H131,2)*ROUND(G131,3),2)</f>
        <v>0</v>
      </c>
      <c r="O131">
        <f>(I131*21)/100</f>
        <v>0</v>
      </c>
      <c r="P131" t="s">
        <v>17</v>
      </c>
    </row>
    <row r="132" spans="1:16" ht="38.25" x14ac:dyDescent="0.2">
      <c r="A132" s="22" t="s">
        <v>42</v>
      </c>
      <c r="E132" s="23" t="s">
        <v>2051</v>
      </c>
    </row>
    <row r="133" spans="1:16" ht="409.5" x14ac:dyDescent="0.2">
      <c r="A133" s="24" t="s">
        <v>44</v>
      </c>
      <c r="E133" s="25" t="s">
        <v>2052</v>
      </c>
    </row>
    <row r="134" spans="1:16" ht="369.75" x14ac:dyDescent="0.2">
      <c r="A134" t="s">
        <v>46</v>
      </c>
      <c r="E134" s="23" t="s">
        <v>392</v>
      </c>
    </row>
    <row r="135" spans="1:16" x14ac:dyDescent="0.2">
      <c r="A135" s="12" t="s">
        <v>37</v>
      </c>
      <c r="B135" s="17" t="s">
        <v>352</v>
      </c>
      <c r="C135" s="17" t="s">
        <v>1535</v>
      </c>
      <c r="D135" s="12" t="s">
        <v>1933</v>
      </c>
      <c r="E135" s="18" t="s">
        <v>1536</v>
      </c>
      <c r="F135" s="19" t="s">
        <v>180</v>
      </c>
      <c r="G135" s="20">
        <v>5.859</v>
      </c>
      <c r="H135" s="21">
        <v>0</v>
      </c>
      <c r="I135" s="21">
        <f>ROUND(ROUND(H135,2)*ROUND(G135,3),2)</f>
        <v>0</v>
      </c>
      <c r="O135">
        <f>(I135*21)/100</f>
        <v>0</v>
      </c>
      <c r="P135" t="s">
        <v>17</v>
      </c>
    </row>
    <row r="136" spans="1:16" ht="38.25" x14ac:dyDescent="0.2">
      <c r="A136" s="22" t="s">
        <v>42</v>
      </c>
      <c r="E136" s="23" t="s">
        <v>2053</v>
      </c>
    </row>
    <row r="137" spans="1:16" x14ac:dyDescent="0.2">
      <c r="A137" s="24" t="s">
        <v>44</v>
      </c>
      <c r="E137" s="25" t="s">
        <v>2054</v>
      </c>
    </row>
    <row r="138" spans="1:16" ht="369.75" x14ac:dyDescent="0.2">
      <c r="A138" t="s">
        <v>46</v>
      </c>
      <c r="E138" s="23" t="s">
        <v>392</v>
      </c>
    </row>
    <row r="139" spans="1:16" x14ac:dyDescent="0.2">
      <c r="A139" s="12" t="s">
        <v>37</v>
      </c>
      <c r="B139" s="17" t="s">
        <v>358</v>
      </c>
      <c r="C139" s="17" t="s">
        <v>1535</v>
      </c>
      <c r="D139" s="12" t="s">
        <v>1936</v>
      </c>
      <c r="E139" s="18" t="s">
        <v>1536</v>
      </c>
      <c r="F139" s="19" t="s">
        <v>180</v>
      </c>
      <c r="G139" s="20">
        <v>0.52500000000000002</v>
      </c>
      <c r="H139" s="21">
        <v>0</v>
      </c>
      <c r="I139" s="21">
        <f>ROUND(ROUND(H139,2)*ROUND(G139,3),2)</f>
        <v>0</v>
      </c>
      <c r="O139">
        <f>(I139*21)/100</f>
        <v>0</v>
      </c>
      <c r="P139" t="s">
        <v>17</v>
      </c>
    </row>
    <row r="140" spans="1:16" ht="38.25" x14ac:dyDescent="0.2">
      <c r="A140" s="22" t="s">
        <v>42</v>
      </c>
      <c r="E140" s="23" t="s">
        <v>2055</v>
      </c>
    </row>
    <row r="141" spans="1:16" ht="25.5" x14ac:dyDescent="0.2">
      <c r="A141" s="24" t="s">
        <v>44</v>
      </c>
      <c r="E141" s="25" t="s">
        <v>2056</v>
      </c>
    </row>
    <row r="142" spans="1:16" ht="369.75" x14ac:dyDescent="0.2">
      <c r="A142" t="s">
        <v>46</v>
      </c>
      <c r="E142" s="23" t="s">
        <v>392</v>
      </c>
    </row>
    <row r="143" spans="1:16" x14ac:dyDescent="0.2">
      <c r="A143" s="12" t="s">
        <v>37</v>
      </c>
      <c r="B143" s="17" t="s">
        <v>364</v>
      </c>
      <c r="C143" s="17" t="s">
        <v>1539</v>
      </c>
      <c r="D143" s="12" t="s">
        <v>1473</v>
      </c>
      <c r="E143" s="18" t="s">
        <v>1540</v>
      </c>
      <c r="F143" s="19" t="s">
        <v>150</v>
      </c>
      <c r="G143" s="20">
        <v>0.38400000000000001</v>
      </c>
      <c r="H143" s="21">
        <v>0</v>
      </c>
      <c r="I143" s="21">
        <f>ROUND(ROUND(H143,2)*ROUND(G143,3),2)</f>
        <v>0</v>
      </c>
      <c r="O143">
        <f>(I143*21)/100</f>
        <v>0</v>
      </c>
      <c r="P143" t="s">
        <v>17</v>
      </c>
    </row>
    <row r="144" spans="1:16" x14ac:dyDescent="0.2">
      <c r="A144" s="22" t="s">
        <v>42</v>
      </c>
      <c r="E144" s="23" t="s">
        <v>2057</v>
      </c>
    </row>
    <row r="145" spans="1:16" ht="25.5" x14ac:dyDescent="0.2">
      <c r="A145" s="24" t="s">
        <v>44</v>
      </c>
      <c r="E145" s="25" t="s">
        <v>2058</v>
      </c>
    </row>
    <row r="146" spans="1:16" ht="267.75" x14ac:dyDescent="0.2">
      <c r="A146" t="s">
        <v>46</v>
      </c>
      <c r="E146" s="23" t="s">
        <v>1543</v>
      </c>
    </row>
    <row r="147" spans="1:16" x14ac:dyDescent="0.2">
      <c r="A147" s="12" t="s">
        <v>37</v>
      </c>
      <c r="B147" s="17" t="s">
        <v>370</v>
      </c>
      <c r="C147" s="17" t="s">
        <v>1539</v>
      </c>
      <c r="D147" s="12" t="s">
        <v>1476</v>
      </c>
      <c r="E147" s="18" t="s">
        <v>1540</v>
      </c>
      <c r="F147" s="19" t="s">
        <v>150</v>
      </c>
      <c r="G147" s="20">
        <v>14.879</v>
      </c>
      <c r="H147" s="21">
        <v>0</v>
      </c>
      <c r="I147" s="21">
        <f>ROUND(ROUND(H147,2)*ROUND(G147,3),2)</f>
        <v>0</v>
      </c>
      <c r="O147">
        <f>(I147*21)/100</f>
        <v>0</v>
      </c>
      <c r="P147" t="s">
        <v>17</v>
      </c>
    </row>
    <row r="148" spans="1:16" x14ac:dyDescent="0.2">
      <c r="A148" s="22" t="s">
        <v>42</v>
      </c>
      <c r="E148" s="23" t="s">
        <v>1571</v>
      </c>
    </row>
    <row r="149" spans="1:16" ht="25.5" x14ac:dyDescent="0.2">
      <c r="A149" s="24" t="s">
        <v>44</v>
      </c>
      <c r="E149" s="25" t="s">
        <v>2059</v>
      </c>
    </row>
    <row r="150" spans="1:16" ht="267.75" x14ac:dyDescent="0.2">
      <c r="A150" t="s">
        <v>46</v>
      </c>
      <c r="E150" s="23" t="s">
        <v>1543</v>
      </c>
    </row>
    <row r="151" spans="1:16" x14ac:dyDescent="0.2">
      <c r="A151" s="12" t="s">
        <v>37</v>
      </c>
      <c r="B151" s="17" t="s">
        <v>376</v>
      </c>
      <c r="C151" s="17" t="s">
        <v>1539</v>
      </c>
      <c r="D151" s="12" t="s">
        <v>1933</v>
      </c>
      <c r="E151" s="18" t="s">
        <v>1540</v>
      </c>
      <c r="F151" s="19" t="s">
        <v>150</v>
      </c>
      <c r="G151" s="20">
        <v>0.70299999999999996</v>
      </c>
      <c r="H151" s="21">
        <v>0</v>
      </c>
      <c r="I151" s="21">
        <f>ROUND(ROUND(H151,2)*ROUND(G151,3),2)</f>
        <v>0</v>
      </c>
      <c r="O151">
        <f>(I151*21)/100</f>
        <v>0</v>
      </c>
      <c r="P151" t="s">
        <v>17</v>
      </c>
    </row>
    <row r="152" spans="1:16" x14ac:dyDescent="0.2">
      <c r="A152" s="22" t="s">
        <v>42</v>
      </c>
      <c r="E152" s="23" t="s">
        <v>2057</v>
      </c>
    </row>
    <row r="153" spans="1:16" x14ac:dyDescent="0.2">
      <c r="A153" s="24" t="s">
        <v>44</v>
      </c>
      <c r="E153" s="25" t="s">
        <v>2060</v>
      </c>
    </row>
    <row r="154" spans="1:16" ht="267.75" x14ac:dyDescent="0.2">
      <c r="A154" t="s">
        <v>46</v>
      </c>
      <c r="E154" s="23" t="s">
        <v>1543</v>
      </c>
    </row>
    <row r="155" spans="1:16" x14ac:dyDescent="0.2">
      <c r="A155" s="12" t="s">
        <v>37</v>
      </c>
      <c r="B155" s="17" t="s">
        <v>382</v>
      </c>
      <c r="C155" s="17" t="s">
        <v>2061</v>
      </c>
      <c r="D155" s="12" t="s">
        <v>45</v>
      </c>
      <c r="E155" s="18" t="s">
        <v>2062</v>
      </c>
      <c r="F155" s="19" t="s">
        <v>89</v>
      </c>
      <c r="G155" s="20">
        <v>2</v>
      </c>
      <c r="H155" s="21">
        <v>0</v>
      </c>
      <c r="I155" s="21">
        <f>ROUND(ROUND(H155,2)*ROUND(G155,3),2)</f>
        <v>0</v>
      </c>
      <c r="O155">
        <f>(I155*21)/100</f>
        <v>0</v>
      </c>
      <c r="P155" t="s">
        <v>17</v>
      </c>
    </row>
    <row r="156" spans="1:16" ht="25.5" x14ac:dyDescent="0.2">
      <c r="A156" s="22" t="s">
        <v>42</v>
      </c>
      <c r="E156" s="23" t="s">
        <v>2063</v>
      </c>
    </row>
    <row r="157" spans="1:16" x14ac:dyDescent="0.2">
      <c r="A157" s="24" t="s">
        <v>44</v>
      </c>
      <c r="E157" s="25" t="s">
        <v>2064</v>
      </c>
    </row>
    <row r="158" spans="1:16" ht="153" x14ac:dyDescent="0.2">
      <c r="A158" t="s">
        <v>46</v>
      </c>
      <c r="E158" s="23" t="s">
        <v>2065</v>
      </c>
    </row>
    <row r="159" spans="1:16" x14ac:dyDescent="0.2">
      <c r="A159" s="12" t="s">
        <v>37</v>
      </c>
      <c r="B159" s="17" t="s">
        <v>388</v>
      </c>
      <c r="C159" s="17" t="s">
        <v>2066</v>
      </c>
      <c r="D159" s="12" t="s">
        <v>45</v>
      </c>
      <c r="E159" s="18" t="s">
        <v>2067</v>
      </c>
      <c r="F159" s="19" t="s">
        <v>197</v>
      </c>
      <c r="G159" s="20">
        <v>14</v>
      </c>
      <c r="H159" s="21">
        <v>0</v>
      </c>
      <c r="I159" s="21">
        <f>ROUND(ROUND(H159,2)*ROUND(G159,3),2)</f>
        <v>0</v>
      </c>
      <c r="O159">
        <f>(I159*21)/100</f>
        <v>0</v>
      </c>
      <c r="P159" t="s">
        <v>17</v>
      </c>
    </row>
    <row r="160" spans="1:16" x14ac:dyDescent="0.2">
      <c r="A160" s="22" t="s">
        <v>42</v>
      </c>
      <c r="E160" s="23" t="s">
        <v>2068</v>
      </c>
    </row>
    <row r="161" spans="1:18" x14ac:dyDescent="0.2">
      <c r="A161" s="24" t="s">
        <v>44</v>
      </c>
      <c r="E161" s="25" t="s">
        <v>2069</v>
      </c>
    </row>
    <row r="162" spans="1:18" x14ac:dyDescent="0.2">
      <c r="A162" t="s">
        <v>46</v>
      </c>
      <c r="E162" s="23" t="s">
        <v>2070</v>
      </c>
    </row>
    <row r="163" spans="1:18" x14ac:dyDescent="0.2">
      <c r="A163" s="12" t="s">
        <v>37</v>
      </c>
      <c r="B163" s="17" t="s">
        <v>394</v>
      </c>
      <c r="C163" s="17" t="s">
        <v>2071</v>
      </c>
      <c r="D163" s="12" t="s">
        <v>45</v>
      </c>
      <c r="E163" s="18" t="s">
        <v>2072</v>
      </c>
      <c r="F163" s="19" t="s">
        <v>180</v>
      </c>
      <c r="G163" s="20">
        <v>0.89600000000000002</v>
      </c>
      <c r="H163" s="21">
        <v>0</v>
      </c>
      <c r="I163" s="21">
        <f>ROUND(ROUND(H163,2)*ROUND(G163,3),2)</f>
        <v>0</v>
      </c>
      <c r="O163">
        <f>(I163*21)/100</f>
        <v>0</v>
      </c>
      <c r="P163" t="s">
        <v>17</v>
      </c>
    </row>
    <row r="164" spans="1:18" ht="25.5" x14ac:dyDescent="0.2">
      <c r="A164" s="22" t="s">
        <v>42</v>
      </c>
      <c r="E164" s="23" t="s">
        <v>2073</v>
      </c>
    </row>
    <row r="165" spans="1:18" x14ac:dyDescent="0.2">
      <c r="A165" s="24" t="s">
        <v>44</v>
      </c>
      <c r="E165" s="25" t="s">
        <v>2074</v>
      </c>
    </row>
    <row r="166" spans="1:18" ht="369.75" x14ac:dyDescent="0.2">
      <c r="A166" t="s">
        <v>46</v>
      </c>
      <c r="E166" s="23" t="s">
        <v>392</v>
      </c>
    </row>
    <row r="167" spans="1:18" x14ac:dyDescent="0.2">
      <c r="A167" s="12" t="s">
        <v>37</v>
      </c>
      <c r="B167" s="17" t="s">
        <v>399</v>
      </c>
      <c r="C167" s="17" t="s">
        <v>1544</v>
      </c>
      <c r="D167" s="12" t="s">
        <v>45</v>
      </c>
      <c r="E167" s="18" t="s">
        <v>1545</v>
      </c>
      <c r="F167" s="19" t="s">
        <v>166</v>
      </c>
      <c r="G167" s="20">
        <v>119.6</v>
      </c>
      <c r="H167" s="21">
        <v>0</v>
      </c>
      <c r="I167" s="21">
        <f>ROUND(ROUND(H167,2)*ROUND(G167,3),2)</f>
        <v>0</v>
      </c>
      <c r="O167">
        <f>(I167*21)/100</f>
        <v>0</v>
      </c>
      <c r="P167" t="s">
        <v>17</v>
      </c>
    </row>
    <row r="168" spans="1:18" x14ac:dyDescent="0.2">
      <c r="A168" s="22" t="s">
        <v>42</v>
      </c>
      <c r="E168" s="23" t="s">
        <v>1546</v>
      </c>
    </row>
    <row r="169" spans="1:18" ht="25.5" x14ac:dyDescent="0.2">
      <c r="A169" s="24" t="s">
        <v>44</v>
      </c>
      <c r="E169" s="25" t="s">
        <v>2075</v>
      </c>
    </row>
    <row r="170" spans="1:18" ht="102" x14ac:dyDescent="0.2">
      <c r="A170" t="s">
        <v>46</v>
      </c>
      <c r="E170" s="23" t="s">
        <v>1548</v>
      </c>
    </row>
    <row r="171" spans="1:18" x14ac:dyDescent="0.2">
      <c r="A171" s="12" t="s">
        <v>37</v>
      </c>
      <c r="B171" s="17" t="s">
        <v>406</v>
      </c>
      <c r="C171" s="17" t="s">
        <v>1549</v>
      </c>
      <c r="D171" s="12" t="s">
        <v>45</v>
      </c>
      <c r="E171" s="18" t="s">
        <v>1550</v>
      </c>
      <c r="F171" s="19" t="s">
        <v>166</v>
      </c>
      <c r="G171" s="20">
        <v>59.8</v>
      </c>
      <c r="H171" s="21">
        <v>0</v>
      </c>
      <c r="I171" s="21">
        <f>ROUND(ROUND(H171,2)*ROUND(G171,3),2)</f>
        <v>0</v>
      </c>
      <c r="O171">
        <f>(I171*21)/100</f>
        <v>0</v>
      </c>
      <c r="P171" t="s">
        <v>17</v>
      </c>
    </row>
    <row r="172" spans="1:18" x14ac:dyDescent="0.2">
      <c r="A172" s="22" t="s">
        <v>42</v>
      </c>
      <c r="E172" s="23" t="s">
        <v>1551</v>
      </c>
    </row>
    <row r="173" spans="1:18" ht="25.5" x14ac:dyDescent="0.2">
      <c r="A173" s="24" t="s">
        <v>44</v>
      </c>
      <c r="E173" s="25" t="s">
        <v>2076</v>
      </c>
    </row>
    <row r="174" spans="1:18" ht="102" x14ac:dyDescent="0.2">
      <c r="A174" t="s">
        <v>46</v>
      </c>
      <c r="E174" s="23" t="s">
        <v>1553</v>
      </c>
    </row>
    <row r="175" spans="1:18" ht="12.75" customHeight="1" x14ac:dyDescent="0.2">
      <c r="A175" s="2" t="s">
        <v>35</v>
      </c>
      <c r="B175" s="2"/>
      <c r="C175" s="27" t="s">
        <v>16</v>
      </c>
      <c r="D175" s="2"/>
      <c r="E175" s="15" t="s">
        <v>393</v>
      </c>
      <c r="F175" s="2"/>
      <c r="G175" s="2"/>
      <c r="H175" s="2"/>
      <c r="I175" s="28">
        <f>0+Q175</f>
        <v>0</v>
      </c>
      <c r="O175">
        <f>0+R175</f>
        <v>0</v>
      </c>
      <c r="Q175">
        <f>0+I176+I180+I184+I188+I192+I196+I200+I204+I208+I212+I216+I220</f>
        <v>0</v>
      </c>
      <c r="R175">
        <f>0+O176+O180+O184+O188+O192+O196+O200+O204+O208+O212+O216+O220</f>
        <v>0</v>
      </c>
    </row>
    <row r="176" spans="1:18" x14ac:dyDescent="0.2">
      <c r="A176" s="12" t="s">
        <v>37</v>
      </c>
      <c r="B176" s="17" t="s">
        <v>411</v>
      </c>
      <c r="C176" s="17" t="s">
        <v>395</v>
      </c>
      <c r="D176" s="12" t="s">
        <v>45</v>
      </c>
      <c r="E176" s="18" t="s">
        <v>396</v>
      </c>
      <c r="F176" s="19" t="s">
        <v>180</v>
      </c>
      <c r="G176" s="20">
        <v>10.728999999999999</v>
      </c>
      <c r="H176" s="21">
        <v>0</v>
      </c>
      <c r="I176" s="21">
        <f>ROUND(ROUND(H176,2)*ROUND(G176,3),2)</f>
        <v>0</v>
      </c>
      <c r="O176">
        <f>(I176*21)/100</f>
        <v>0</v>
      </c>
      <c r="P176" t="s">
        <v>17</v>
      </c>
    </row>
    <row r="177" spans="1:16" ht="38.25" x14ac:dyDescent="0.2">
      <c r="A177" s="22" t="s">
        <v>42</v>
      </c>
      <c r="E177" s="23" t="s">
        <v>2077</v>
      </c>
    </row>
    <row r="178" spans="1:16" ht="51" x14ac:dyDescent="0.2">
      <c r="A178" s="24" t="s">
        <v>44</v>
      </c>
      <c r="E178" s="25" t="s">
        <v>2078</v>
      </c>
    </row>
    <row r="179" spans="1:16" ht="382.5" x14ac:dyDescent="0.2">
      <c r="A179" t="s">
        <v>46</v>
      </c>
      <c r="E179" s="23" t="s">
        <v>398</v>
      </c>
    </row>
    <row r="180" spans="1:16" x14ac:dyDescent="0.2">
      <c r="A180" s="12" t="s">
        <v>37</v>
      </c>
      <c r="B180" s="17" t="s">
        <v>416</v>
      </c>
      <c r="C180" s="17" t="s">
        <v>1561</v>
      </c>
      <c r="D180" s="12" t="s">
        <v>45</v>
      </c>
      <c r="E180" s="18" t="s">
        <v>1562</v>
      </c>
      <c r="F180" s="19" t="s">
        <v>150</v>
      </c>
      <c r="G180" s="20">
        <v>1.609</v>
      </c>
      <c r="H180" s="21">
        <v>0</v>
      </c>
      <c r="I180" s="21">
        <f>ROUND(ROUND(H180,2)*ROUND(G180,3),2)</f>
        <v>0</v>
      </c>
      <c r="O180">
        <f>(I180*21)/100</f>
        <v>0</v>
      </c>
      <c r="P180" t="s">
        <v>17</v>
      </c>
    </row>
    <row r="181" spans="1:16" x14ac:dyDescent="0.2">
      <c r="A181" s="22" t="s">
        <v>42</v>
      </c>
      <c r="E181" s="23" t="s">
        <v>1563</v>
      </c>
    </row>
    <row r="182" spans="1:16" ht="25.5" x14ac:dyDescent="0.2">
      <c r="A182" s="24" t="s">
        <v>44</v>
      </c>
      <c r="E182" s="25" t="s">
        <v>2079</v>
      </c>
    </row>
    <row r="183" spans="1:16" ht="242.25" x14ac:dyDescent="0.2">
      <c r="A183" t="s">
        <v>46</v>
      </c>
      <c r="E183" s="23" t="s">
        <v>404</v>
      </c>
    </row>
    <row r="184" spans="1:16" x14ac:dyDescent="0.2">
      <c r="A184" s="12" t="s">
        <v>37</v>
      </c>
      <c r="B184" s="17" t="s">
        <v>421</v>
      </c>
      <c r="C184" s="17" t="s">
        <v>2080</v>
      </c>
      <c r="D184" s="12" t="s">
        <v>45</v>
      </c>
      <c r="E184" s="18" t="s">
        <v>2081</v>
      </c>
      <c r="F184" s="19" t="s">
        <v>180</v>
      </c>
      <c r="G184" s="20">
        <v>1.6120000000000001</v>
      </c>
      <c r="H184" s="21">
        <v>0</v>
      </c>
      <c r="I184" s="21">
        <f>ROUND(ROUND(H184,2)*ROUND(G184,3),2)</f>
        <v>0</v>
      </c>
      <c r="O184">
        <f>(I184*21)/100</f>
        <v>0</v>
      </c>
      <c r="P184" t="s">
        <v>17</v>
      </c>
    </row>
    <row r="185" spans="1:16" ht="51" x14ac:dyDescent="0.2">
      <c r="A185" s="22" t="s">
        <v>42</v>
      </c>
      <c r="E185" s="23" t="s">
        <v>2082</v>
      </c>
    </row>
    <row r="186" spans="1:16" ht="25.5" x14ac:dyDescent="0.2">
      <c r="A186" s="24" t="s">
        <v>44</v>
      </c>
      <c r="E186" s="25" t="s">
        <v>2083</v>
      </c>
    </row>
    <row r="187" spans="1:16" ht="229.5" x14ac:dyDescent="0.2">
      <c r="A187" t="s">
        <v>46</v>
      </c>
      <c r="E187" s="23" t="s">
        <v>2084</v>
      </c>
    </row>
    <row r="188" spans="1:16" x14ac:dyDescent="0.2">
      <c r="A188" s="12" t="s">
        <v>37</v>
      </c>
      <c r="B188" s="17" t="s">
        <v>427</v>
      </c>
      <c r="C188" s="17" t="s">
        <v>2085</v>
      </c>
      <c r="D188" s="12" t="s">
        <v>45</v>
      </c>
      <c r="E188" s="18" t="s">
        <v>2086</v>
      </c>
      <c r="F188" s="19" t="s">
        <v>180</v>
      </c>
      <c r="G188" s="20">
        <v>111.376</v>
      </c>
      <c r="H188" s="21">
        <v>0</v>
      </c>
      <c r="I188" s="21">
        <f>ROUND(ROUND(H188,2)*ROUND(G188,3),2)</f>
        <v>0</v>
      </c>
      <c r="O188">
        <f>(I188*21)/100</f>
        <v>0</v>
      </c>
      <c r="P188" t="s">
        <v>17</v>
      </c>
    </row>
    <row r="189" spans="1:16" ht="51" x14ac:dyDescent="0.2">
      <c r="A189" s="22" t="s">
        <v>42</v>
      </c>
      <c r="E189" s="23" t="s">
        <v>2087</v>
      </c>
    </row>
    <row r="190" spans="1:16" ht="409.5" x14ac:dyDescent="0.2">
      <c r="A190" s="24" t="s">
        <v>44</v>
      </c>
      <c r="E190" s="25" t="s">
        <v>2088</v>
      </c>
    </row>
    <row r="191" spans="1:16" ht="369.75" x14ac:dyDescent="0.2">
      <c r="A191" t="s">
        <v>46</v>
      </c>
      <c r="E191" s="23" t="s">
        <v>410</v>
      </c>
    </row>
    <row r="192" spans="1:16" x14ac:dyDescent="0.2">
      <c r="A192" s="12" t="s">
        <v>37</v>
      </c>
      <c r="B192" s="17" t="s">
        <v>432</v>
      </c>
      <c r="C192" s="17" t="s">
        <v>2089</v>
      </c>
      <c r="D192" s="12" t="s">
        <v>45</v>
      </c>
      <c r="E192" s="18" t="s">
        <v>2090</v>
      </c>
      <c r="F192" s="19" t="s">
        <v>180</v>
      </c>
      <c r="G192" s="20">
        <v>7.093</v>
      </c>
      <c r="H192" s="21">
        <v>0</v>
      </c>
      <c r="I192" s="21">
        <f>ROUND(ROUND(H192,2)*ROUND(G192,3),2)</f>
        <v>0</v>
      </c>
      <c r="O192">
        <f>(I192*21)/100</f>
        <v>0</v>
      </c>
      <c r="P192" t="s">
        <v>17</v>
      </c>
    </row>
    <row r="193" spans="1:16" ht="51" x14ac:dyDescent="0.2">
      <c r="A193" s="22" t="s">
        <v>42</v>
      </c>
      <c r="E193" s="23" t="s">
        <v>2091</v>
      </c>
    </row>
    <row r="194" spans="1:16" ht="51" x14ac:dyDescent="0.2">
      <c r="A194" s="24" t="s">
        <v>44</v>
      </c>
      <c r="E194" s="25" t="s">
        <v>2092</v>
      </c>
    </row>
    <row r="195" spans="1:16" ht="369.75" x14ac:dyDescent="0.2">
      <c r="A195" t="s">
        <v>46</v>
      </c>
      <c r="E195" s="23" t="s">
        <v>410</v>
      </c>
    </row>
    <row r="196" spans="1:16" x14ac:dyDescent="0.2">
      <c r="A196" s="12" t="s">
        <v>37</v>
      </c>
      <c r="B196" s="17" t="s">
        <v>439</v>
      </c>
      <c r="C196" s="17" t="s">
        <v>2093</v>
      </c>
      <c r="D196" s="12" t="s">
        <v>1473</v>
      </c>
      <c r="E196" s="18" t="s">
        <v>2094</v>
      </c>
      <c r="F196" s="19" t="s">
        <v>150</v>
      </c>
      <c r="G196" s="20">
        <v>0.78</v>
      </c>
      <c r="H196" s="21">
        <v>0</v>
      </c>
      <c r="I196" s="21">
        <f>ROUND(ROUND(H196,2)*ROUND(G196,3),2)</f>
        <v>0</v>
      </c>
      <c r="O196">
        <f>(I196*21)/100</f>
        <v>0</v>
      </c>
      <c r="P196" t="s">
        <v>17</v>
      </c>
    </row>
    <row r="197" spans="1:16" x14ac:dyDescent="0.2">
      <c r="A197" s="22" t="s">
        <v>42</v>
      </c>
      <c r="E197" s="23" t="s">
        <v>2095</v>
      </c>
    </row>
    <row r="198" spans="1:16" ht="25.5" x14ac:dyDescent="0.2">
      <c r="A198" s="24" t="s">
        <v>44</v>
      </c>
      <c r="E198" s="25" t="s">
        <v>2096</v>
      </c>
    </row>
    <row r="199" spans="1:16" ht="267.75" x14ac:dyDescent="0.2">
      <c r="A199" t="s">
        <v>46</v>
      </c>
      <c r="E199" s="23" t="s">
        <v>1543</v>
      </c>
    </row>
    <row r="200" spans="1:16" x14ac:dyDescent="0.2">
      <c r="A200" s="12" t="s">
        <v>37</v>
      </c>
      <c r="B200" s="17" t="s">
        <v>445</v>
      </c>
      <c r="C200" s="17" t="s">
        <v>2093</v>
      </c>
      <c r="D200" s="12" t="s">
        <v>1476</v>
      </c>
      <c r="E200" s="18" t="s">
        <v>2094</v>
      </c>
      <c r="F200" s="19" t="s">
        <v>150</v>
      </c>
      <c r="G200" s="20">
        <v>11.138</v>
      </c>
      <c r="H200" s="21">
        <v>0</v>
      </c>
      <c r="I200" s="21">
        <f>ROUND(ROUND(H200,2)*ROUND(G200,3),2)</f>
        <v>0</v>
      </c>
      <c r="O200">
        <f>(I200*21)/100</f>
        <v>0</v>
      </c>
      <c r="P200" t="s">
        <v>17</v>
      </c>
    </row>
    <row r="201" spans="1:16" x14ac:dyDescent="0.2">
      <c r="A201" s="22" t="s">
        <v>42</v>
      </c>
      <c r="E201" s="23" t="s">
        <v>1515</v>
      </c>
    </row>
    <row r="202" spans="1:16" ht="25.5" x14ac:dyDescent="0.2">
      <c r="A202" s="24" t="s">
        <v>44</v>
      </c>
      <c r="E202" s="25" t="s">
        <v>2097</v>
      </c>
    </row>
    <row r="203" spans="1:16" ht="267.75" x14ac:dyDescent="0.2">
      <c r="A203" t="s">
        <v>46</v>
      </c>
      <c r="E203" s="23" t="s">
        <v>1543</v>
      </c>
    </row>
    <row r="204" spans="1:16" x14ac:dyDescent="0.2">
      <c r="A204" s="12" t="s">
        <v>37</v>
      </c>
      <c r="B204" s="17" t="s">
        <v>450</v>
      </c>
      <c r="C204" s="17" t="s">
        <v>1565</v>
      </c>
      <c r="D204" s="12" t="s">
        <v>45</v>
      </c>
      <c r="E204" s="18" t="s">
        <v>1566</v>
      </c>
      <c r="F204" s="19" t="s">
        <v>180</v>
      </c>
      <c r="G204" s="20">
        <v>44.448999999999998</v>
      </c>
      <c r="H204" s="21">
        <v>0</v>
      </c>
      <c r="I204" s="21">
        <f>ROUND(ROUND(H204,2)*ROUND(G204,3),2)</f>
        <v>0</v>
      </c>
      <c r="O204">
        <f>(I204*21)/100</f>
        <v>0</v>
      </c>
      <c r="P204" t="s">
        <v>17</v>
      </c>
    </row>
    <row r="205" spans="1:16" ht="51" x14ac:dyDescent="0.2">
      <c r="A205" s="22" t="s">
        <v>42</v>
      </c>
      <c r="E205" s="23" t="s">
        <v>2098</v>
      </c>
    </row>
    <row r="206" spans="1:16" ht="204" x14ac:dyDescent="0.2">
      <c r="A206" s="24" t="s">
        <v>44</v>
      </c>
      <c r="E206" s="25" t="s">
        <v>2099</v>
      </c>
    </row>
    <row r="207" spans="1:16" ht="369.75" x14ac:dyDescent="0.2">
      <c r="A207" t="s">
        <v>46</v>
      </c>
      <c r="E207" s="23" t="s">
        <v>410</v>
      </c>
    </row>
    <row r="208" spans="1:16" x14ac:dyDescent="0.2">
      <c r="A208" s="12" t="s">
        <v>37</v>
      </c>
      <c r="B208" s="17" t="s">
        <v>455</v>
      </c>
      <c r="C208" s="17" t="s">
        <v>1569</v>
      </c>
      <c r="D208" s="12" t="s">
        <v>45</v>
      </c>
      <c r="E208" s="18" t="s">
        <v>1570</v>
      </c>
      <c r="F208" s="19" t="s">
        <v>150</v>
      </c>
      <c r="G208" s="20">
        <v>4.4420000000000002</v>
      </c>
      <c r="H208" s="21">
        <v>0</v>
      </c>
      <c r="I208" s="21">
        <f>ROUND(ROUND(H208,2)*ROUND(G208,3),2)</f>
        <v>0</v>
      </c>
      <c r="O208">
        <f>(I208*21)/100</f>
        <v>0</v>
      </c>
      <c r="P208" t="s">
        <v>17</v>
      </c>
    </row>
    <row r="209" spans="1:18" x14ac:dyDescent="0.2">
      <c r="A209" s="22" t="s">
        <v>42</v>
      </c>
      <c r="E209" s="23" t="s">
        <v>1571</v>
      </c>
    </row>
    <row r="210" spans="1:18" ht="25.5" x14ac:dyDescent="0.2">
      <c r="A210" s="24" t="s">
        <v>44</v>
      </c>
      <c r="E210" s="25" t="s">
        <v>2100</v>
      </c>
    </row>
    <row r="211" spans="1:18" ht="267.75" x14ac:dyDescent="0.2">
      <c r="A211" t="s">
        <v>46</v>
      </c>
      <c r="E211" s="23" t="s">
        <v>1543</v>
      </c>
    </row>
    <row r="212" spans="1:18" x14ac:dyDescent="0.2">
      <c r="A212" s="12" t="s">
        <v>37</v>
      </c>
      <c r="B212" s="17" t="s">
        <v>461</v>
      </c>
      <c r="C212" s="17" t="s">
        <v>1573</v>
      </c>
      <c r="D212" s="12" t="s">
        <v>45</v>
      </c>
      <c r="E212" s="18" t="s">
        <v>1574</v>
      </c>
      <c r="F212" s="19" t="s">
        <v>180</v>
      </c>
      <c r="G212" s="20">
        <v>4.4420000000000002</v>
      </c>
      <c r="H212" s="21">
        <v>0</v>
      </c>
      <c r="I212" s="21">
        <f>ROUND(ROUND(H212,2)*ROUND(G212,3),2)</f>
        <v>0</v>
      </c>
      <c r="O212">
        <f>(I212*21)/100</f>
        <v>0</v>
      </c>
      <c r="P212" t="s">
        <v>17</v>
      </c>
    </row>
    <row r="213" spans="1:18" ht="25.5" x14ac:dyDescent="0.2">
      <c r="A213" s="22" t="s">
        <v>42</v>
      </c>
      <c r="E213" s="23" t="s">
        <v>2101</v>
      </c>
    </row>
    <row r="214" spans="1:18" ht="25.5" x14ac:dyDescent="0.2">
      <c r="A214" s="24" t="s">
        <v>44</v>
      </c>
      <c r="E214" s="25" t="s">
        <v>2102</v>
      </c>
    </row>
    <row r="215" spans="1:18" ht="369.75" x14ac:dyDescent="0.2">
      <c r="A215" t="s">
        <v>46</v>
      </c>
      <c r="E215" s="23" t="s">
        <v>410</v>
      </c>
    </row>
    <row r="216" spans="1:18" x14ac:dyDescent="0.2">
      <c r="A216" s="12" t="s">
        <v>37</v>
      </c>
      <c r="B216" s="17" t="s">
        <v>466</v>
      </c>
      <c r="C216" s="17" t="s">
        <v>1577</v>
      </c>
      <c r="D216" s="12" t="s">
        <v>45</v>
      </c>
      <c r="E216" s="18" t="s">
        <v>1578</v>
      </c>
      <c r="F216" s="19" t="s">
        <v>150</v>
      </c>
      <c r="G216" s="20">
        <v>1.111</v>
      </c>
      <c r="H216" s="21">
        <v>0</v>
      </c>
      <c r="I216" s="21">
        <f>ROUND(ROUND(H216,2)*ROUND(G216,3),2)</f>
        <v>0</v>
      </c>
      <c r="O216">
        <f>(I216*21)/100</f>
        <v>0</v>
      </c>
      <c r="P216" t="s">
        <v>17</v>
      </c>
    </row>
    <row r="217" spans="1:18" x14ac:dyDescent="0.2">
      <c r="A217" s="22" t="s">
        <v>42</v>
      </c>
      <c r="E217" s="23" t="s">
        <v>2103</v>
      </c>
    </row>
    <row r="218" spans="1:18" ht="25.5" x14ac:dyDescent="0.2">
      <c r="A218" s="24" t="s">
        <v>44</v>
      </c>
      <c r="E218" s="25" t="s">
        <v>2104</v>
      </c>
    </row>
    <row r="219" spans="1:18" ht="267.75" x14ac:dyDescent="0.2">
      <c r="A219" t="s">
        <v>46</v>
      </c>
      <c r="E219" s="23" t="s">
        <v>1543</v>
      </c>
    </row>
    <row r="220" spans="1:18" ht="25.5" x14ac:dyDescent="0.2">
      <c r="A220" s="12" t="s">
        <v>37</v>
      </c>
      <c r="B220" s="17" t="s">
        <v>471</v>
      </c>
      <c r="C220" s="17" t="s">
        <v>2105</v>
      </c>
      <c r="D220" s="12" t="s">
        <v>45</v>
      </c>
      <c r="E220" s="18" t="s">
        <v>2106</v>
      </c>
      <c r="F220" s="19" t="s">
        <v>150</v>
      </c>
      <c r="G220" s="20">
        <v>0.42</v>
      </c>
      <c r="H220" s="21">
        <v>0</v>
      </c>
      <c r="I220" s="21">
        <f>ROUND(ROUND(H220,2)*ROUND(G220,3),2)</f>
        <v>0</v>
      </c>
      <c r="O220">
        <f>(I220*21)/100</f>
        <v>0</v>
      </c>
      <c r="P220" t="s">
        <v>17</v>
      </c>
    </row>
    <row r="221" spans="1:18" ht="25.5" x14ac:dyDescent="0.2">
      <c r="A221" s="22" t="s">
        <v>42</v>
      </c>
      <c r="E221" s="23" t="s">
        <v>2107</v>
      </c>
    </row>
    <row r="222" spans="1:18" ht="63.75" x14ac:dyDescent="0.2">
      <c r="A222" s="24" t="s">
        <v>44</v>
      </c>
      <c r="E222" s="25" t="s">
        <v>2108</v>
      </c>
    </row>
    <row r="223" spans="1:18" ht="51" x14ac:dyDescent="0.2">
      <c r="A223" t="s">
        <v>46</v>
      </c>
      <c r="E223" s="23" t="s">
        <v>2109</v>
      </c>
    </row>
    <row r="224" spans="1:18" ht="12.75" customHeight="1" x14ac:dyDescent="0.2">
      <c r="A224" s="2" t="s">
        <v>35</v>
      </c>
      <c r="B224" s="2"/>
      <c r="C224" s="27" t="s">
        <v>25</v>
      </c>
      <c r="D224" s="2"/>
      <c r="E224" s="15" t="s">
        <v>405</v>
      </c>
      <c r="F224" s="2"/>
      <c r="G224" s="2"/>
      <c r="H224" s="2"/>
      <c r="I224" s="28">
        <f>0+Q224</f>
        <v>0</v>
      </c>
      <c r="O224">
        <f>0+R224</f>
        <v>0</v>
      </c>
      <c r="Q224">
        <f>0+I225+I229+I233+I237+I241+I245+I249+I253+I257+I261+I265+I269</f>
        <v>0</v>
      </c>
      <c r="R224">
        <f>0+O225+O229+O233+O237+O241+O245+O249+O253+O257+O261+O265+O269</f>
        <v>0</v>
      </c>
    </row>
    <row r="225" spans="1:16" x14ac:dyDescent="0.2">
      <c r="A225" s="12" t="s">
        <v>37</v>
      </c>
      <c r="B225" s="17" t="s">
        <v>476</v>
      </c>
      <c r="C225" s="17" t="s">
        <v>2110</v>
      </c>
      <c r="D225" s="12" t="s">
        <v>45</v>
      </c>
      <c r="E225" s="18" t="s">
        <v>2111</v>
      </c>
      <c r="F225" s="19" t="s">
        <v>180</v>
      </c>
      <c r="G225" s="20">
        <v>31.652000000000001</v>
      </c>
      <c r="H225" s="21">
        <v>0</v>
      </c>
      <c r="I225" s="21">
        <f>ROUND(ROUND(H225,2)*ROUND(G225,3),2)</f>
        <v>0</v>
      </c>
      <c r="O225">
        <f>(I225*21)/100</f>
        <v>0</v>
      </c>
      <c r="P225" t="s">
        <v>17</v>
      </c>
    </row>
    <row r="226" spans="1:16" ht="38.25" x14ac:dyDescent="0.2">
      <c r="A226" s="22" t="s">
        <v>42</v>
      </c>
      <c r="E226" s="23" t="s">
        <v>2112</v>
      </c>
    </row>
    <row r="227" spans="1:16" ht="178.5" x14ac:dyDescent="0.2">
      <c r="A227" s="24" t="s">
        <v>44</v>
      </c>
      <c r="E227" s="25" t="s">
        <v>2113</v>
      </c>
    </row>
    <row r="228" spans="1:16" ht="369.75" x14ac:dyDescent="0.2">
      <c r="A228" t="s">
        <v>46</v>
      </c>
      <c r="E228" s="23" t="s">
        <v>410</v>
      </c>
    </row>
    <row r="229" spans="1:16" x14ac:dyDescent="0.2">
      <c r="A229" s="12" t="s">
        <v>37</v>
      </c>
      <c r="B229" s="17" t="s">
        <v>482</v>
      </c>
      <c r="C229" s="17" t="s">
        <v>2114</v>
      </c>
      <c r="D229" s="12" t="s">
        <v>45</v>
      </c>
      <c r="E229" s="18" t="s">
        <v>2115</v>
      </c>
      <c r="F229" s="19" t="s">
        <v>150</v>
      </c>
      <c r="G229" s="20">
        <v>4.7480000000000002</v>
      </c>
      <c r="H229" s="21">
        <v>0</v>
      </c>
      <c r="I229" s="21">
        <f>ROUND(ROUND(H229,2)*ROUND(G229,3),2)</f>
        <v>0</v>
      </c>
      <c r="O229">
        <f>(I229*21)/100</f>
        <v>0</v>
      </c>
      <c r="P229" t="s">
        <v>17</v>
      </c>
    </row>
    <row r="230" spans="1:16" x14ac:dyDescent="0.2">
      <c r="A230" s="22" t="s">
        <v>42</v>
      </c>
      <c r="E230" s="23" t="s">
        <v>1563</v>
      </c>
    </row>
    <row r="231" spans="1:16" ht="25.5" x14ac:dyDescent="0.2">
      <c r="A231" s="24" t="s">
        <v>44</v>
      </c>
      <c r="E231" s="25" t="s">
        <v>2116</v>
      </c>
    </row>
    <row r="232" spans="1:16" ht="267.75" x14ac:dyDescent="0.2">
      <c r="A232" t="s">
        <v>46</v>
      </c>
      <c r="E232" s="23" t="s">
        <v>1596</v>
      </c>
    </row>
    <row r="233" spans="1:16" x14ac:dyDescent="0.2">
      <c r="A233" s="12" t="s">
        <v>37</v>
      </c>
      <c r="B233" s="17" t="s">
        <v>487</v>
      </c>
      <c r="C233" s="17" t="s">
        <v>2117</v>
      </c>
      <c r="D233" s="12" t="s">
        <v>45</v>
      </c>
      <c r="E233" s="18" t="s">
        <v>2118</v>
      </c>
      <c r="F233" s="19" t="s">
        <v>180</v>
      </c>
      <c r="G233" s="20">
        <v>18.452999999999999</v>
      </c>
      <c r="H233" s="21">
        <v>0</v>
      </c>
      <c r="I233" s="21">
        <f>ROUND(ROUND(H233,2)*ROUND(G233,3),2)</f>
        <v>0</v>
      </c>
      <c r="O233">
        <f>(I233*21)/100</f>
        <v>0</v>
      </c>
      <c r="P233" t="s">
        <v>17</v>
      </c>
    </row>
    <row r="234" spans="1:16" ht="38.25" x14ac:dyDescent="0.2">
      <c r="A234" s="22" t="s">
        <v>42</v>
      </c>
      <c r="E234" s="23" t="s">
        <v>2119</v>
      </c>
    </row>
    <row r="235" spans="1:16" ht="102" x14ac:dyDescent="0.2">
      <c r="A235" s="24" t="s">
        <v>44</v>
      </c>
      <c r="E235" s="25" t="s">
        <v>2120</v>
      </c>
    </row>
    <row r="236" spans="1:16" ht="229.5" x14ac:dyDescent="0.2">
      <c r="A236" t="s">
        <v>46</v>
      </c>
      <c r="E236" s="23" t="s">
        <v>1620</v>
      </c>
    </row>
    <row r="237" spans="1:16" x14ac:dyDescent="0.2">
      <c r="A237" s="12" t="s">
        <v>37</v>
      </c>
      <c r="B237" s="17" t="s">
        <v>492</v>
      </c>
      <c r="C237" s="17" t="s">
        <v>1602</v>
      </c>
      <c r="D237" s="12" t="s">
        <v>45</v>
      </c>
      <c r="E237" s="18" t="s">
        <v>1603</v>
      </c>
      <c r="F237" s="19" t="s">
        <v>197</v>
      </c>
      <c r="G237" s="20">
        <v>1.1000000000000001</v>
      </c>
      <c r="H237" s="21">
        <v>0</v>
      </c>
      <c r="I237" s="21">
        <f>ROUND(ROUND(H237,2)*ROUND(G237,3),2)</f>
        <v>0</v>
      </c>
      <c r="O237">
        <f>(I237*21)/100</f>
        <v>0</v>
      </c>
      <c r="P237" t="s">
        <v>17</v>
      </c>
    </row>
    <row r="238" spans="1:16" x14ac:dyDescent="0.2">
      <c r="A238" s="22" t="s">
        <v>42</v>
      </c>
      <c r="E238" s="23" t="s">
        <v>2121</v>
      </c>
    </row>
    <row r="239" spans="1:16" ht="25.5" x14ac:dyDescent="0.2">
      <c r="A239" s="24" t="s">
        <v>44</v>
      </c>
      <c r="E239" s="25" t="s">
        <v>2122</v>
      </c>
    </row>
    <row r="240" spans="1:16" ht="51" x14ac:dyDescent="0.2">
      <c r="A240" t="s">
        <v>46</v>
      </c>
      <c r="E240" s="23" t="s">
        <v>1606</v>
      </c>
    </row>
    <row r="241" spans="1:16" x14ac:dyDescent="0.2">
      <c r="A241" s="12" t="s">
        <v>37</v>
      </c>
      <c r="B241" s="17" t="s">
        <v>498</v>
      </c>
      <c r="C241" s="17" t="s">
        <v>2123</v>
      </c>
      <c r="D241" s="12" t="s">
        <v>45</v>
      </c>
      <c r="E241" s="18" t="s">
        <v>2124</v>
      </c>
      <c r="F241" s="19" t="s">
        <v>89</v>
      </c>
      <c r="G241" s="20">
        <v>4</v>
      </c>
      <c r="H241" s="21">
        <v>0</v>
      </c>
      <c r="I241" s="21">
        <f>ROUND(ROUND(H241,2)*ROUND(G241,3),2)</f>
        <v>0</v>
      </c>
      <c r="O241">
        <f>(I241*21)/100</f>
        <v>0</v>
      </c>
      <c r="P241" t="s">
        <v>17</v>
      </c>
    </row>
    <row r="242" spans="1:16" ht="51" x14ac:dyDescent="0.2">
      <c r="A242" s="22" t="s">
        <v>42</v>
      </c>
      <c r="E242" s="23" t="s">
        <v>2125</v>
      </c>
    </row>
    <row r="243" spans="1:16" ht="51" x14ac:dyDescent="0.2">
      <c r="A243" s="24" t="s">
        <v>44</v>
      </c>
      <c r="E243" s="25" t="s">
        <v>2126</v>
      </c>
    </row>
    <row r="244" spans="1:16" ht="229.5" x14ac:dyDescent="0.2">
      <c r="A244" t="s">
        <v>46</v>
      </c>
      <c r="E244" s="23" t="s">
        <v>1611</v>
      </c>
    </row>
    <row r="245" spans="1:16" x14ac:dyDescent="0.2">
      <c r="A245" s="12" t="s">
        <v>37</v>
      </c>
      <c r="B245" s="17" t="s">
        <v>505</v>
      </c>
      <c r="C245" s="17" t="s">
        <v>703</v>
      </c>
      <c r="D245" s="12" t="s">
        <v>45</v>
      </c>
      <c r="E245" s="18" t="s">
        <v>704</v>
      </c>
      <c r="F245" s="19" t="s">
        <v>180</v>
      </c>
      <c r="G245" s="20">
        <v>37.290999999999997</v>
      </c>
      <c r="H245" s="21">
        <v>0</v>
      </c>
      <c r="I245" s="21">
        <f>ROUND(ROUND(H245,2)*ROUND(G245,3),2)</f>
        <v>0</v>
      </c>
      <c r="O245">
        <f>(I245*21)/100</f>
        <v>0</v>
      </c>
      <c r="P245" t="s">
        <v>17</v>
      </c>
    </row>
    <row r="246" spans="1:16" x14ac:dyDescent="0.2">
      <c r="A246" s="22" t="s">
        <v>42</v>
      </c>
      <c r="E246" s="23" t="s">
        <v>1911</v>
      </c>
    </row>
    <row r="247" spans="1:16" ht="395.25" x14ac:dyDescent="0.2">
      <c r="A247" s="24" t="s">
        <v>44</v>
      </c>
      <c r="E247" s="25" t="s">
        <v>2127</v>
      </c>
    </row>
    <row r="248" spans="1:16" ht="369.75" x14ac:dyDescent="0.2">
      <c r="A248" t="s">
        <v>46</v>
      </c>
      <c r="E248" s="23" t="s">
        <v>410</v>
      </c>
    </row>
    <row r="249" spans="1:16" x14ac:dyDescent="0.2">
      <c r="A249" s="12" t="s">
        <v>37</v>
      </c>
      <c r="B249" s="17" t="s">
        <v>510</v>
      </c>
      <c r="C249" s="17" t="s">
        <v>1623</v>
      </c>
      <c r="D249" s="12" t="s">
        <v>45</v>
      </c>
      <c r="E249" s="18" t="s">
        <v>1624</v>
      </c>
      <c r="F249" s="19" t="s">
        <v>180</v>
      </c>
      <c r="G249" s="20">
        <v>0.3</v>
      </c>
      <c r="H249" s="21">
        <v>0</v>
      </c>
      <c r="I249" s="21">
        <f>ROUND(ROUND(H249,2)*ROUND(G249,3),2)</f>
        <v>0</v>
      </c>
      <c r="O249">
        <f>(I249*21)/100</f>
        <v>0</v>
      </c>
      <c r="P249" t="s">
        <v>17</v>
      </c>
    </row>
    <row r="250" spans="1:16" ht="38.25" x14ac:dyDescent="0.2">
      <c r="A250" s="22" t="s">
        <v>42</v>
      </c>
      <c r="E250" s="23" t="s">
        <v>1625</v>
      </c>
    </row>
    <row r="251" spans="1:16" ht="25.5" x14ac:dyDescent="0.2">
      <c r="A251" s="24" t="s">
        <v>44</v>
      </c>
      <c r="E251" s="25" t="s">
        <v>2128</v>
      </c>
    </row>
    <row r="252" spans="1:16" ht="369.75" x14ac:dyDescent="0.2">
      <c r="A252" t="s">
        <v>46</v>
      </c>
      <c r="E252" s="23" t="s">
        <v>410</v>
      </c>
    </row>
    <row r="253" spans="1:16" x14ac:dyDescent="0.2">
      <c r="A253" s="12" t="s">
        <v>37</v>
      </c>
      <c r="B253" s="17" t="s">
        <v>514</v>
      </c>
      <c r="C253" s="17" t="s">
        <v>1629</v>
      </c>
      <c r="D253" s="12" t="s">
        <v>1473</v>
      </c>
      <c r="E253" s="18" t="s">
        <v>1630</v>
      </c>
      <c r="F253" s="19" t="s">
        <v>180</v>
      </c>
      <c r="G253" s="20">
        <v>1.5</v>
      </c>
      <c r="H253" s="21">
        <v>0</v>
      </c>
      <c r="I253" s="21">
        <f>ROUND(ROUND(H253,2)*ROUND(G253,3),2)</f>
        <v>0</v>
      </c>
      <c r="O253">
        <f>(I253*21)/100</f>
        <v>0</v>
      </c>
      <c r="P253" t="s">
        <v>17</v>
      </c>
    </row>
    <row r="254" spans="1:16" x14ac:dyDescent="0.2">
      <c r="A254" s="22" t="s">
        <v>42</v>
      </c>
      <c r="E254" s="23" t="s">
        <v>1914</v>
      </c>
    </row>
    <row r="255" spans="1:16" ht="63.75" x14ac:dyDescent="0.2">
      <c r="A255" s="24" t="s">
        <v>44</v>
      </c>
      <c r="E255" s="25" t="s">
        <v>2129</v>
      </c>
    </row>
    <row r="256" spans="1:16" ht="369.75" x14ac:dyDescent="0.2">
      <c r="A256" t="s">
        <v>46</v>
      </c>
      <c r="E256" s="23" t="s">
        <v>1633</v>
      </c>
    </row>
    <row r="257" spans="1:16" x14ac:dyDescent="0.2">
      <c r="A257" s="12" t="s">
        <v>37</v>
      </c>
      <c r="B257" s="17" t="s">
        <v>520</v>
      </c>
      <c r="C257" s="17" t="s">
        <v>1629</v>
      </c>
      <c r="D257" s="12" t="s">
        <v>1476</v>
      </c>
      <c r="E257" s="18" t="s">
        <v>1630</v>
      </c>
      <c r="F257" s="19" t="s">
        <v>180</v>
      </c>
      <c r="G257" s="20">
        <v>0.42</v>
      </c>
      <c r="H257" s="21">
        <v>0</v>
      </c>
      <c r="I257" s="21">
        <f>ROUND(ROUND(H257,2)*ROUND(G257,3),2)</f>
        <v>0</v>
      </c>
      <c r="O257">
        <f>(I257*21)/100</f>
        <v>0</v>
      </c>
      <c r="P257" t="s">
        <v>17</v>
      </c>
    </row>
    <row r="258" spans="1:16" ht="25.5" x14ac:dyDescent="0.2">
      <c r="A258" s="22" t="s">
        <v>42</v>
      </c>
      <c r="E258" s="23" t="s">
        <v>2130</v>
      </c>
    </row>
    <row r="259" spans="1:16" ht="25.5" x14ac:dyDescent="0.2">
      <c r="A259" s="24" t="s">
        <v>44</v>
      </c>
      <c r="E259" s="25" t="s">
        <v>2131</v>
      </c>
    </row>
    <row r="260" spans="1:16" ht="369.75" x14ac:dyDescent="0.2">
      <c r="A260" t="s">
        <v>46</v>
      </c>
      <c r="E260" s="23" t="s">
        <v>1633</v>
      </c>
    </row>
    <row r="261" spans="1:16" x14ac:dyDescent="0.2">
      <c r="A261" s="12" t="s">
        <v>37</v>
      </c>
      <c r="B261" s="17" t="s">
        <v>526</v>
      </c>
      <c r="C261" s="17" t="s">
        <v>1634</v>
      </c>
      <c r="D261" s="12" t="s">
        <v>1473</v>
      </c>
      <c r="E261" s="18" t="s">
        <v>1635</v>
      </c>
      <c r="F261" s="19" t="s">
        <v>180</v>
      </c>
      <c r="G261" s="20">
        <v>2.9390000000000001</v>
      </c>
      <c r="H261" s="21">
        <v>0</v>
      </c>
      <c r="I261" s="21">
        <f>ROUND(ROUND(H261,2)*ROUND(G261,3),2)</f>
        <v>0</v>
      </c>
      <c r="O261">
        <f>(I261*21)/100</f>
        <v>0</v>
      </c>
      <c r="P261" t="s">
        <v>17</v>
      </c>
    </row>
    <row r="262" spans="1:16" ht="25.5" x14ac:dyDescent="0.2">
      <c r="A262" s="22" t="s">
        <v>42</v>
      </c>
      <c r="E262" s="23" t="s">
        <v>2132</v>
      </c>
    </row>
    <row r="263" spans="1:16" ht="51" x14ac:dyDescent="0.2">
      <c r="A263" s="24" t="s">
        <v>44</v>
      </c>
      <c r="E263" s="25" t="s">
        <v>2133</v>
      </c>
    </row>
    <row r="264" spans="1:16" ht="38.25" x14ac:dyDescent="0.2">
      <c r="A264" t="s">
        <v>46</v>
      </c>
      <c r="E264" s="23" t="s">
        <v>357</v>
      </c>
    </row>
    <row r="265" spans="1:16" x14ac:dyDescent="0.2">
      <c r="A265" s="12" t="s">
        <v>37</v>
      </c>
      <c r="B265" s="17" t="s">
        <v>531</v>
      </c>
      <c r="C265" s="17" t="s">
        <v>1634</v>
      </c>
      <c r="D265" s="12" t="s">
        <v>1476</v>
      </c>
      <c r="E265" s="18" t="s">
        <v>1635</v>
      </c>
      <c r="F265" s="19" t="s">
        <v>180</v>
      </c>
      <c r="G265" s="20">
        <v>32.06</v>
      </c>
      <c r="H265" s="21">
        <v>0</v>
      </c>
      <c r="I265" s="21">
        <f>ROUND(ROUND(H265,2)*ROUND(G265,3),2)</f>
        <v>0</v>
      </c>
      <c r="O265">
        <f>(I265*21)/100</f>
        <v>0</v>
      </c>
      <c r="P265" t="s">
        <v>17</v>
      </c>
    </row>
    <row r="266" spans="1:16" ht="25.5" x14ac:dyDescent="0.2">
      <c r="A266" s="22" t="s">
        <v>42</v>
      </c>
      <c r="E266" s="23" t="s">
        <v>2134</v>
      </c>
    </row>
    <row r="267" spans="1:16" ht="344.25" x14ac:dyDescent="0.2">
      <c r="A267" s="24" t="s">
        <v>44</v>
      </c>
      <c r="E267" s="25" t="s">
        <v>2135</v>
      </c>
    </row>
    <row r="268" spans="1:16" ht="38.25" x14ac:dyDescent="0.2">
      <c r="A268" t="s">
        <v>46</v>
      </c>
      <c r="E268" s="23" t="s">
        <v>357</v>
      </c>
    </row>
    <row r="269" spans="1:16" x14ac:dyDescent="0.2">
      <c r="A269" s="12" t="s">
        <v>37</v>
      </c>
      <c r="B269" s="17" t="s">
        <v>536</v>
      </c>
      <c r="C269" s="17" t="s">
        <v>428</v>
      </c>
      <c r="D269" s="12" t="s">
        <v>45</v>
      </c>
      <c r="E269" s="18" t="s">
        <v>429</v>
      </c>
      <c r="F269" s="19" t="s">
        <v>180</v>
      </c>
      <c r="G269" s="20">
        <v>0.4</v>
      </c>
      <c r="H269" s="21">
        <v>0</v>
      </c>
      <c r="I269" s="21">
        <f>ROUND(ROUND(H269,2)*ROUND(G269,3),2)</f>
        <v>0</v>
      </c>
      <c r="O269">
        <f>(I269*21)/100</f>
        <v>0</v>
      </c>
      <c r="P269" t="s">
        <v>17</v>
      </c>
    </row>
    <row r="270" spans="1:16" ht="25.5" x14ac:dyDescent="0.2">
      <c r="A270" s="22" t="s">
        <v>42</v>
      </c>
      <c r="E270" s="23" t="s">
        <v>2136</v>
      </c>
    </row>
    <row r="271" spans="1:16" ht="25.5" x14ac:dyDescent="0.2">
      <c r="A271" s="24" t="s">
        <v>44</v>
      </c>
      <c r="E271" s="25" t="s">
        <v>2137</v>
      </c>
    </row>
    <row r="272" spans="1:16" ht="102" x14ac:dyDescent="0.2">
      <c r="A272" t="s">
        <v>46</v>
      </c>
      <c r="E272" s="23" t="s">
        <v>431</v>
      </c>
    </row>
    <row r="273" spans="1:18" ht="12.75" customHeight="1" x14ac:dyDescent="0.2">
      <c r="A273" s="2" t="s">
        <v>35</v>
      </c>
      <c r="B273" s="2"/>
      <c r="C273" s="27" t="s">
        <v>27</v>
      </c>
      <c r="D273" s="2"/>
      <c r="E273" s="15" t="s">
        <v>438</v>
      </c>
      <c r="F273" s="2"/>
      <c r="G273" s="2"/>
      <c r="H273" s="2"/>
      <c r="I273" s="28">
        <f>0+Q273</f>
        <v>0</v>
      </c>
      <c r="O273">
        <f>0+R273</f>
        <v>0</v>
      </c>
      <c r="Q273">
        <f>0+I274+I278</f>
        <v>0</v>
      </c>
      <c r="R273">
        <f>0+O274+O278</f>
        <v>0</v>
      </c>
    </row>
    <row r="274" spans="1:18" x14ac:dyDescent="0.2">
      <c r="A274" s="12" t="s">
        <v>37</v>
      </c>
      <c r="B274" s="17" t="s">
        <v>541</v>
      </c>
      <c r="C274" s="17" t="s">
        <v>451</v>
      </c>
      <c r="D274" s="12" t="s">
        <v>45</v>
      </c>
      <c r="E274" s="18" t="s">
        <v>452</v>
      </c>
      <c r="F274" s="19" t="s">
        <v>166</v>
      </c>
      <c r="G274" s="20">
        <v>202.84399999999999</v>
      </c>
      <c r="H274" s="21">
        <v>0</v>
      </c>
      <c r="I274" s="21">
        <f>ROUND(ROUND(H274,2)*ROUND(G274,3),2)</f>
        <v>0</v>
      </c>
      <c r="O274">
        <f>(I274*21)/100</f>
        <v>0</v>
      </c>
      <c r="P274" t="s">
        <v>17</v>
      </c>
    </row>
    <row r="275" spans="1:18" x14ac:dyDescent="0.2">
      <c r="A275" s="22" t="s">
        <v>42</v>
      </c>
      <c r="E275" s="23" t="s">
        <v>2138</v>
      </c>
    </row>
    <row r="276" spans="1:18" ht="51" x14ac:dyDescent="0.2">
      <c r="A276" s="24" t="s">
        <v>44</v>
      </c>
      <c r="E276" s="25" t="s">
        <v>2139</v>
      </c>
    </row>
    <row r="277" spans="1:18" ht="51" x14ac:dyDescent="0.2">
      <c r="A277" t="s">
        <v>46</v>
      </c>
      <c r="E277" s="23" t="s">
        <v>444</v>
      </c>
    </row>
    <row r="278" spans="1:18" x14ac:dyDescent="0.2">
      <c r="A278" s="12" t="s">
        <v>37</v>
      </c>
      <c r="B278" s="17" t="s">
        <v>546</v>
      </c>
      <c r="C278" s="17" t="s">
        <v>2140</v>
      </c>
      <c r="D278" s="12" t="s">
        <v>45</v>
      </c>
      <c r="E278" s="18" t="s">
        <v>2141</v>
      </c>
      <c r="F278" s="19" t="s">
        <v>166</v>
      </c>
      <c r="G278" s="20">
        <v>160.875</v>
      </c>
      <c r="H278" s="21">
        <v>0</v>
      </c>
      <c r="I278" s="21">
        <f>ROUND(ROUND(H278,2)*ROUND(G278,3),2)</f>
        <v>0</v>
      </c>
      <c r="O278">
        <f>(I278*21)/100</f>
        <v>0</v>
      </c>
      <c r="P278" t="s">
        <v>17</v>
      </c>
    </row>
    <row r="279" spans="1:18" x14ac:dyDescent="0.2">
      <c r="A279" s="22" t="s">
        <v>42</v>
      </c>
      <c r="E279" s="23" t="s">
        <v>2142</v>
      </c>
    </row>
    <row r="280" spans="1:18" ht="51" x14ac:dyDescent="0.2">
      <c r="A280" s="24" t="s">
        <v>44</v>
      </c>
      <c r="E280" s="25" t="s">
        <v>2143</v>
      </c>
    </row>
    <row r="281" spans="1:18" ht="165.75" x14ac:dyDescent="0.2">
      <c r="A281" t="s">
        <v>46</v>
      </c>
      <c r="E281" s="23" t="s">
        <v>496</v>
      </c>
    </row>
    <row r="282" spans="1:18" ht="12.75" customHeight="1" x14ac:dyDescent="0.2">
      <c r="A282" s="2" t="s">
        <v>35</v>
      </c>
      <c r="B282" s="2"/>
      <c r="C282" s="27" t="s">
        <v>64</v>
      </c>
      <c r="D282" s="2"/>
      <c r="E282" s="15" t="s">
        <v>497</v>
      </c>
      <c r="F282" s="2"/>
      <c r="G282" s="2"/>
      <c r="H282" s="2"/>
      <c r="I282" s="28">
        <f>0+Q282</f>
        <v>0</v>
      </c>
      <c r="O282">
        <f>0+R282</f>
        <v>0</v>
      </c>
      <c r="Q282">
        <f>0+I283+I287+I291+I295+I299+I303+I307+I311</f>
        <v>0</v>
      </c>
      <c r="R282">
        <f>0+O283+O287+O291+O295+O299+O303+O307+O311</f>
        <v>0</v>
      </c>
    </row>
    <row r="283" spans="1:18" ht="25.5" x14ac:dyDescent="0.2">
      <c r="A283" s="12" t="s">
        <v>37</v>
      </c>
      <c r="B283" s="17" t="s">
        <v>551</v>
      </c>
      <c r="C283" s="17" t="s">
        <v>1677</v>
      </c>
      <c r="D283" s="12" t="s">
        <v>45</v>
      </c>
      <c r="E283" s="18" t="s">
        <v>1678</v>
      </c>
      <c r="F283" s="19" t="s">
        <v>166</v>
      </c>
      <c r="G283" s="20">
        <v>22.757999999999999</v>
      </c>
      <c r="H283" s="21">
        <v>0</v>
      </c>
      <c r="I283" s="21">
        <f>ROUND(ROUND(H283,2)*ROUND(G283,3),2)</f>
        <v>0</v>
      </c>
      <c r="O283">
        <f>(I283*21)/100</f>
        <v>0</v>
      </c>
      <c r="P283" t="s">
        <v>17</v>
      </c>
    </row>
    <row r="284" spans="1:18" ht="38.25" x14ac:dyDescent="0.2">
      <c r="A284" s="22" t="s">
        <v>42</v>
      </c>
      <c r="E284" s="23" t="s">
        <v>1679</v>
      </c>
    </row>
    <row r="285" spans="1:18" ht="38.25" x14ac:dyDescent="0.2">
      <c r="A285" s="24" t="s">
        <v>44</v>
      </c>
      <c r="E285" s="25" t="s">
        <v>2144</v>
      </c>
    </row>
    <row r="286" spans="1:18" ht="191.25" x14ac:dyDescent="0.2">
      <c r="A286" t="s">
        <v>46</v>
      </c>
      <c r="E286" s="23" t="s">
        <v>1681</v>
      </c>
    </row>
    <row r="287" spans="1:18" x14ac:dyDescent="0.2">
      <c r="A287" s="12" t="s">
        <v>37</v>
      </c>
      <c r="B287" s="17" t="s">
        <v>556</v>
      </c>
      <c r="C287" s="17" t="s">
        <v>2145</v>
      </c>
      <c r="D287" s="12" t="s">
        <v>45</v>
      </c>
      <c r="E287" s="18" t="s">
        <v>2146</v>
      </c>
      <c r="F287" s="19" t="s">
        <v>166</v>
      </c>
      <c r="G287" s="20">
        <v>113.60899999999999</v>
      </c>
      <c r="H287" s="21">
        <v>0</v>
      </c>
      <c r="I287" s="21">
        <f>ROUND(ROUND(H287,2)*ROUND(G287,3),2)</f>
        <v>0</v>
      </c>
      <c r="O287">
        <f>(I287*21)/100</f>
        <v>0</v>
      </c>
      <c r="P287" t="s">
        <v>17</v>
      </c>
    </row>
    <row r="288" spans="1:18" x14ac:dyDescent="0.2">
      <c r="A288" s="22" t="s">
        <v>42</v>
      </c>
      <c r="E288" s="23" t="s">
        <v>2147</v>
      </c>
    </row>
    <row r="289" spans="1:16" ht="63.75" x14ac:dyDescent="0.2">
      <c r="A289" s="24" t="s">
        <v>44</v>
      </c>
      <c r="E289" s="25" t="s">
        <v>2148</v>
      </c>
    </row>
    <row r="290" spans="1:16" ht="216.75" x14ac:dyDescent="0.2">
      <c r="A290" t="s">
        <v>46</v>
      </c>
      <c r="E290" s="23" t="s">
        <v>1686</v>
      </c>
    </row>
    <row r="291" spans="1:16" x14ac:dyDescent="0.2">
      <c r="A291" s="12" t="s">
        <v>37</v>
      </c>
      <c r="B291" s="17" t="s">
        <v>562</v>
      </c>
      <c r="C291" s="17" t="s">
        <v>1692</v>
      </c>
      <c r="D291" s="12" t="s">
        <v>1473</v>
      </c>
      <c r="E291" s="18" t="s">
        <v>1693</v>
      </c>
      <c r="F291" s="19" t="s">
        <v>166</v>
      </c>
      <c r="G291" s="20">
        <v>146.65700000000001</v>
      </c>
      <c r="H291" s="21">
        <v>0</v>
      </c>
      <c r="I291" s="21">
        <f>ROUND(ROUND(H291,2)*ROUND(G291,3),2)</f>
        <v>0</v>
      </c>
      <c r="O291">
        <f>(I291*21)/100</f>
        <v>0</v>
      </c>
      <c r="P291" t="s">
        <v>17</v>
      </c>
    </row>
    <row r="292" spans="1:16" ht="38.25" x14ac:dyDescent="0.2">
      <c r="A292" s="22" t="s">
        <v>42</v>
      </c>
      <c r="E292" s="23" t="s">
        <v>1694</v>
      </c>
    </row>
    <row r="293" spans="1:16" ht="255" x14ac:dyDescent="0.2">
      <c r="A293" s="24" t="s">
        <v>44</v>
      </c>
      <c r="E293" s="25" t="s">
        <v>2149</v>
      </c>
    </row>
    <row r="294" spans="1:16" ht="38.25" x14ac:dyDescent="0.2">
      <c r="A294" t="s">
        <v>46</v>
      </c>
      <c r="E294" s="23" t="s">
        <v>1691</v>
      </c>
    </row>
    <row r="295" spans="1:16" x14ac:dyDescent="0.2">
      <c r="A295" s="12" t="s">
        <v>37</v>
      </c>
      <c r="B295" s="17" t="s">
        <v>564</v>
      </c>
      <c r="C295" s="17" t="s">
        <v>1692</v>
      </c>
      <c r="D295" s="12" t="s">
        <v>1476</v>
      </c>
      <c r="E295" s="18" t="s">
        <v>1693</v>
      </c>
      <c r="F295" s="19" t="s">
        <v>166</v>
      </c>
      <c r="G295" s="20">
        <v>707.91</v>
      </c>
      <c r="H295" s="21">
        <v>0</v>
      </c>
      <c r="I295" s="21">
        <f>ROUND(ROUND(H295,2)*ROUND(G295,3),2)</f>
        <v>0</v>
      </c>
      <c r="O295">
        <f>(I295*21)/100</f>
        <v>0</v>
      </c>
      <c r="P295" t="s">
        <v>17</v>
      </c>
    </row>
    <row r="296" spans="1:16" ht="38.25" x14ac:dyDescent="0.2">
      <c r="A296" s="22" t="s">
        <v>42</v>
      </c>
      <c r="E296" s="23" t="s">
        <v>1694</v>
      </c>
    </row>
    <row r="297" spans="1:16" ht="242.25" x14ac:dyDescent="0.2">
      <c r="A297" s="24" t="s">
        <v>44</v>
      </c>
      <c r="E297" s="25" t="s">
        <v>2150</v>
      </c>
    </row>
    <row r="298" spans="1:16" ht="38.25" x14ac:dyDescent="0.2">
      <c r="A298" t="s">
        <v>46</v>
      </c>
      <c r="E298" s="23" t="s">
        <v>1691</v>
      </c>
    </row>
    <row r="299" spans="1:16" x14ac:dyDescent="0.2">
      <c r="A299" s="12" t="s">
        <v>37</v>
      </c>
      <c r="B299" s="17" t="s">
        <v>569</v>
      </c>
      <c r="C299" s="17" t="s">
        <v>2151</v>
      </c>
      <c r="D299" s="12" t="s">
        <v>45</v>
      </c>
      <c r="E299" s="18" t="s">
        <v>2152</v>
      </c>
      <c r="F299" s="19" t="s">
        <v>166</v>
      </c>
      <c r="G299" s="20">
        <v>159.6</v>
      </c>
      <c r="H299" s="21">
        <v>0</v>
      </c>
      <c r="I299" s="21">
        <f>ROUND(ROUND(H299,2)*ROUND(G299,3),2)</f>
        <v>0</v>
      </c>
      <c r="O299">
        <f>(I299*21)/100</f>
        <v>0</v>
      </c>
      <c r="P299" t="s">
        <v>17</v>
      </c>
    </row>
    <row r="300" spans="1:16" x14ac:dyDescent="0.2">
      <c r="A300" s="22" t="s">
        <v>42</v>
      </c>
      <c r="E300" s="23" t="s">
        <v>2153</v>
      </c>
    </row>
    <row r="301" spans="1:16" ht="51" x14ac:dyDescent="0.2">
      <c r="A301" s="24" t="s">
        <v>44</v>
      </c>
      <c r="E301" s="25" t="s">
        <v>2154</v>
      </c>
    </row>
    <row r="302" spans="1:16" ht="89.25" x14ac:dyDescent="0.2">
      <c r="A302" t="s">
        <v>46</v>
      </c>
      <c r="E302" s="23" t="s">
        <v>2155</v>
      </c>
    </row>
    <row r="303" spans="1:16" x14ac:dyDescent="0.2">
      <c r="A303" s="12" t="s">
        <v>37</v>
      </c>
      <c r="B303" s="17" t="s">
        <v>572</v>
      </c>
      <c r="C303" s="17" t="s">
        <v>1696</v>
      </c>
      <c r="D303" s="12" t="s">
        <v>1473</v>
      </c>
      <c r="E303" s="18" t="s">
        <v>1697</v>
      </c>
      <c r="F303" s="19" t="s">
        <v>166</v>
      </c>
      <c r="G303" s="20">
        <v>39.72</v>
      </c>
      <c r="H303" s="21">
        <v>0</v>
      </c>
      <c r="I303" s="21">
        <f>ROUND(ROUND(H303,2)*ROUND(G303,3),2)</f>
        <v>0</v>
      </c>
      <c r="O303">
        <f>(I303*21)/100</f>
        <v>0</v>
      </c>
      <c r="P303" t="s">
        <v>17</v>
      </c>
    </row>
    <row r="304" spans="1:16" x14ac:dyDescent="0.2">
      <c r="A304" s="22" t="s">
        <v>42</v>
      </c>
      <c r="E304" s="23" t="s">
        <v>2156</v>
      </c>
    </row>
    <row r="305" spans="1:18" ht="63.75" x14ac:dyDescent="0.2">
      <c r="A305" s="24" t="s">
        <v>44</v>
      </c>
      <c r="E305" s="25" t="s">
        <v>2157</v>
      </c>
    </row>
    <row r="306" spans="1:18" ht="51" x14ac:dyDescent="0.2">
      <c r="A306" t="s">
        <v>46</v>
      </c>
      <c r="E306" s="23" t="s">
        <v>503</v>
      </c>
    </row>
    <row r="307" spans="1:18" x14ac:dyDescent="0.2">
      <c r="A307" s="12" t="s">
        <v>37</v>
      </c>
      <c r="B307" s="17" t="s">
        <v>577</v>
      </c>
      <c r="C307" s="17" t="s">
        <v>1696</v>
      </c>
      <c r="D307" s="12" t="s">
        <v>1476</v>
      </c>
      <c r="E307" s="18" t="s">
        <v>1697</v>
      </c>
      <c r="F307" s="19" t="s">
        <v>166</v>
      </c>
      <c r="G307" s="20">
        <v>94.563999999999993</v>
      </c>
      <c r="H307" s="21">
        <v>0</v>
      </c>
      <c r="I307" s="21">
        <f>ROUND(ROUND(H307,2)*ROUND(G307,3),2)</f>
        <v>0</v>
      </c>
      <c r="O307">
        <f>(I307*21)/100</f>
        <v>0</v>
      </c>
      <c r="P307" t="s">
        <v>17</v>
      </c>
    </row>
    <row r="308" spans="1:18" x14ac:dyDescent="0.2">
      <c r="A308" s="22" t="s">
        <v>42</v>
      </c>
      <c r="E308" s="23" t="s">
        <v>2158</v>
      </c>
    </row>
    <row r="309" spans="1:18" ht="63.75" x14ac:dyDescent="0.2">
      <c r="A309" s="24" t="s">
        <v>44</v>
      </c>
      <c r="E309" s="25" t="s">
        <v>2159</v>
      </c>
    </row>
    <row r="310" spans="1:18" ht="51" x14ac:dyDescent="0.2">
      <c r="A310" t="s">
        <v>46</v>
      </c>
      <c r="E310" s="23" t="s">
        <v>503</v>
      </c>
    </row>
    <row r="311" spans="1:18" x14ac:dyDescent="0.2">
      <c r="A311" s="12" t="s">
        <v>37</v>
      </c>
      <c r="B311" s="17" t="s">
        <v>581</v>
      </c>
      <c r="C311" s="17" t="s">
        <v>1700</v>
      </c>
      <c r="D311" s="12" t="s">
        <v>45</v>
      </c>
      <c r="E311" s="18" t="s">
        <v>1701</v>
      </c>
      <c r="F311" s="19" t="s">
        <v>166</v>
      </c>
      <c r="G311" s="20">
        <v>13.97</v>
      </c>
      <c r="H311" s="21">
        <v>0</v>
      </c>
      <c r="I311" s="21">
        <f>ROUND(ROUND(H311,2)*ROUND(G311,3),2)</f>
        <v>0</v>
      </c>
      <c r="O311">
        <f>(I311*21)/100</f>
        <v>0</v>
      </c>
      <c r="P311" t="s">
        <v>17</v>
      </c>
    </row>
    <row r="312" spans="1:18" ht="25.5" x14ac:dyDescent="0.2">
      <c r="A312" s="22" t="s">
        <v>42</v>
      </c>
      <c r="E312" s="23" t="s">
        <v>2160</v>
      </c>
    </row>
    <row r="313" spans="1:18" ht="51" x14ac:dyDescent="0.2">
      <c r="A313" s="24" t="s">
        <v>44</v>
      </c>
      <c r="E313" s="25" t="s">
        <v>2161</v>
      </c>
    </row>
    <row r="314" spans="1:18" ht="51" x14ac:dyDescent="0.2">
      <c r="A314" t="s">
        <v>46</v>
      </c>
      <c r="E314" s="23" t="s">
        <v>503</v>
      </c>
    </row>
    <row r="315" spans="1:18" ht="12.75" customHeight="1" x14ac:dyDescent="0.2">
      <c r="A315" s="2" t="s">
        <v>35</v>
      </c>
      <c r="B315" s="2"/>
      <c r="C315" s="27" t="s">
        <v>67</v>
      </c>
      <c r="D315" s="2"/>
      <c r="E315" s="15" t="s">
        <v>504</v>
      </c>
      <c r="F315" s="2"/>
      <c r="G315" s="2"/>
      <c r="H315" s="2"/>
      <c r="I315" s="28">
        <f>0+Q315</f>
        <v>0</v>
      </c>
      <c r="O315">
        <f>0+R315</f>
        <v>0</v>
      </c>
      <c r="Q315">
        <f>0+I316+I320+I324+I328+I332</f>
        <v>0</v>
      </c>
      <c r="R315">
        <f>0+O316+O320+O324+O328+O332</f>
        <v>0</v>
      </c>
    </row>
    <row r="316" spans="1:18" x14ac:dyDescent="0.2">
      <c r="A316" s="12" t="s">
        <v>37</v>
      </c>
      <c r="B316" s="17" t="s">
        <v>585</v>
      </c>
      <c r="C316" s="17" t="s">
        <v>2162</v>
      </c>
      <c r="D316" s="12" t="s">
        <v>45</v>
      </c>
      <c r="E316" s="18" t="s">
        <v>2163</v>
      </c>
      <c r="F316" s="19" t="s">
        <v>197</v>
      </c>
      <c r="G316" s="20">
        <v>8</v>
      </c>
      <c r="H316" s="21">
        <v>0</v>
      </c>
      <c r="I316" s="21">
        <f>ROUND(ROUND(H316,2)*ROUND(G316,3),2)</f>
        <v>0</v>
      </c>
      <c r="O316">
        <f>(I316*21)/100</f>
        <v>0</v>
      </c>
      <c r="P316" t="s">
        <v>17</v>
      </c>
    </row>
    <row r="317" spans="1:18" x14ac:dyDescent="0.2">
      <c r="A317" s="22" t="s">
        <v>42</v>
      </c>
      <c r="E317" s="23" t="s">
        <v>2164</v>
      </c>
    </row>
    <row r="318" spans="1:18" ht="25.5" x14ac:dyDescent="0.2">
      <c r="A318" s="24" t="s">
        <v>44</v>
      </c>
      <c r="E318" s="25" t="s">
        <v>2165</v>
      </c>
    </row>
    <row r="319" spans="1:18" ht="255" x14ac:dyDescent="0.2">
      <c r="A319" t="s">
        <v>46</v>
      </c>
      <c r="E319" s="23" t="s">
        <v>525</v>
      </c>
    </row>
    <row r="320" spans="1:18" x14ac:dyDescent="0.2">
      <c r="A320" s="12" t="s">
        <v>37</v>
      </c>
      <c r="B320" s="17" t="s">
        <v>589</v>
      </c>
      <c r="C320" s="17" t="s">
        <v>521</v>
      </c>
      <c r="D320" s="12" t="s">
        <v>45</v>
      </c>
      <c r="E320" s="18" t="s">
        <v>522</v>
      </c>
      <c r="F320" s="19" t="s">
        <v>197</v>
      </c>
      <c r="G320" s="20">
        <v>16</v>
      </c>
      <c r="H320" s="21">
        <v>0</v>
      </c>
      <c r="I320" s="21">
        <f>ROUND(ROUND(H320,2)*ROUND(G320,3),2)</f>
        <v>0</v>
      </c>
      <c r="O320">
        <f>(I320*21)/100</f>
        <v>0</v>
      </c>
      <c r="P320" t="s">
        <v>17</v>
      </c>
    </row>
    <row r="321" spans="1:18" ht="25.5" x14ac:dyDescent="0.2">
      <c r="A321" s="22" t="s">
        <v>42</v>
      </c>
      <c r="E321" s="23" t="s">
        <v>2166</v>
      </c>
    </row>
    <row r="322" spans="1:18" ht="25.5" x14ac:dyDescent="0.2">
      <c r="A322" s="24" t="s">
        <v>44</v>
      </c>
      <c r="E322" s="25" t="s">
        <v>2167</v>
      </c>
    </row>
    <row r="323" spans="1:18" ht="255" x14ac:dyDescent="0.2">
      <c r="A323" t="s">
        <v>46</v>
      </c>
      <c r="E323" s="23" t="s">
        <v>525</v>
      </c>
    </row>
    <row r="324" spans="1:18" x14ac:dyDescent="0.2">
      <c r="A324" s="12" t="s">
        <v>37</v>
      </c>
      <c r="B324" s="17" t="s">
        <v>593</v>
      </c>
      <c r="C324" s="17" t="s">
        <v>2168</v>
      </c>
      <c r="D324" s="12" t="s">
        <v>45</v>
      </c>
      <c r="E324" s="18" t="s">
        <v>2169</v>
      </c>
      <c r="F324" s="19" t="s">
        <v>197</v>
      </c>
      <c r="G324" s="20">
        <v>43</v>
      </c>
      <c r="H324" s="21">
        <v>0</v>
      </c>
      <c r="I324" s="21">
        <f>ROUND(ROUND(H324,2)*ROUND(G324,3),2)</f>
        <v>0</v>
      </c>
      <c r="O324">
        <f>(I324*21)/100</f>
        <v>0</v>
      </c>
      <c r="P324" t="s">
        <v>17</v>
      </c>
    </row>
    <row r="325" spans="1:18" x14ac:dyDescent="0.2">
      <c r="A325" s="22" t="s">
        <v>42</v>
      </c>
      <c r="E325" s="23" t="s">
        <v>2170</v>
      </c>
    </row>
    <row r="326" spans="1:18" ht="25.5" x14ac:dyDescent="0.2">
      <c r="A326" s="24" t="s">
        <v>44</v>
      </c>
      <c r="E326" s="25" t="s">
        <v>2171</v>
      </c>
    </row>
    <row r="327" spans="1:18" ht="242.25" x14ac:dyDescent="0.2">
      <c r="A327" t="s">
        <v>46</v>
      </c>
      <c r="E327" s="23" t="s">
        <v>2172</v>
      </c>
    </row>
    <row r="328" spans="1:18" x14ac:dyDescent="0.2">
      <c r="A328" s="12" t="s">
        <v>37</v>
      </c>
      <c r="B328" s="17" t="s">
        <v>599</v>
      </c>
      <c r="C328" s="17" t="s">
        <v>1708</v>
      </c>
      <c r="D328" s="12" t="s">
        <v>45</v>
      </c>
      <c r="E328" s="18" t="s">
        <v>1709</v>
      </c>
      <c r="F328" s="19" t="s">
        <v>89</v>
      </c>
      <c r="G328" s="20">
        <v>1</v>
      </c>
      <c r="H328" s="21">
        <v>0</v>
      </c>
      <c r="I328" s="21">
        <f>ROUND(ROUND(H328,2)*ROUND(G328,3),2)</f>
        <v>0</v>
      </c>
      <c r="O328">
        <f>(I328*21)/100</f>
        <v>0</v>
      </c>
      <c r="P328" t="s">
        <v>17</v>
      </c>
    </row>
    <row r="329" spans="1:18" x14ac:dyDescent="0.2">
      <c r="A329" s="22" t="s">
        <v>42</v>
      </c>
      <c r="E329" s="23" t="s">
        <v>1710</v>
      </c>
    </row>
    <row r="330" spans="1:18" ht="25.5" x14ac:dyDescent="0.2">
      <c r="A330" s="24" t="s">
        <v>44</v>
      </c>
      <c r="E330" s="25" t="s">
        <v>2173</v>
      </c>
    </row>
    <row r="331" spans="1:18" ht="63.75" x14ac:dyDescent="0.2">
      <c r="A331" t="s">
        <v>46</v>
      </c>
      <c r="E331" s="23" t="s">
        <v>1712</v>
      </c>
    </row>
    <row r="332" spans="1:18" x14ac:dyDescent="0.2">
      <c r="A332" s="12" t="s">
        <v>37</v>
      </c>
      <c r="B332" s="17" t="s">
        <v>604</v>
      </c>
      <c r="C332" s="17" t="s">
        <v>537</v>
      </c>
      <c r="D332" s="12" t="s">
        <v>45</v>
      </c>
      <c r="E332" s="18" t="s">
        <v>538</v>
      </c>
      <c r="F332" s="19" t="s">
        <v>89</v>
      </c>
      <c r="G332" s="20">
        <v>1</v>
      </c>
      <c r="H332" s="21">
        <v>0</v>
      </c>
      <c r="I332" s="21">
        <f>ROUND(ROUND(H332,2)*ROUND(G332,3),2)</f>
        <v>0</v>
      </c>
      <c r="O332">
        <f>(I332*21)/100</f>
        <v>0</v>
      </c>
      <c r="P332" t="s">
        <v>17</v>
      </c>
    </row>
    <row r="333" spans="1:18" x14ac:dyDescent="0.2">
      <c r="A333" s="22" t="s">
        <v>42</v>
      </c>
      <c r="E333" s="23" t="s">
        <v>2174</v>
      </c>
    </row>
    <row r="334" spans="1:18" ht="25.5" x14ac:dyDescent="0.2">
      <c r="A334" s="24" t="s">
        <v>44</v>
      </c>
      <c r="E334" s="25" t="s">
        <v>2175</v>
      </c>
    </row>
    <row r="335" spans="1:18" ht="76.5" x14ac:dyDescent="0.2">
      <c r="A335" t="s">
        <v>46</v>
      </c>
      <c r="E335" s="23" t="s">
        <v>540</v>
      </c>
    </row>
    <row r="336" spans="1:18" ht="12.75" customHeight="1" x14ac:dyDescent="0.2">
      <c r="A336" s="2" t="s">
        <v>35</v>
      </c>
      <c r="B336" s="2"/>
      <c r="C336" s="27" t="s">
        <v>32</v>
      </c>
      <c r="D336" s="2"/>
      <c r="E336" s="15" t="s">
        <v>177</v>
      </c>
      <c r="F336" s="2"/>
      <c r="G336" s="2"/>
      <c r="H336" s="2"/>
      <c r="I336" s="28">
        <f>0+Q336</f>
        <v>0</v>
      </c>
      <c r="O336">
        <f>0+R336</f>
        <v>0</v>
      </c>
      <c r="Q336">
        <f>0+I337+I341+I345+I349+I353+I357+I361+I365+I369+I373+I377+I381+I385+I389+I393+I397+I401</f>
        <v>0</v>
      </c>
      <c r="R336">
        <f>0+O337+O341+O345+O349+O353+O357+O361+O365+O369+O373+O377+O381+O385+O389+O393+O397+O401</f>
        <v>0</v>
      </c>
    </row>
    <row r="337" spans="1:16" x14ac:dyDescent="0.2">
      <c r="A337" s="12" t="s">
        <v>37</v>
      </c>
      <c r="B337" s="17" t="s">
        <v>608</v>
      </c>
      <c r="C337" s="17" t="s">
        <v>2176</v>
      </c>
      <c r="D337" s="12" t="s">
        <v>45</v>
      </c>
      <c r="E337" s="18" t="s">
        <v>2177</v>
      </c>
      <c r="F337" s="19" t="s">
        <v>197</v>
      </c>
      <c r="G337" s="20">
        <v>135.75</v>
      </c>
      <c r="H337" s="21">
        <v>0</v>
      </c>
      <c r="I337" s="21">
        <f>ROUND(ROUND(H337,2)*ROUND(G337,3),2)</f>
        <v>0</v>
      </c>
      <c r="O337">
        <f>(I337*21)/100</f>
        <v>0</v>
      </c>
      <c r="P337" t="s">
        <v>17</v>
      </c>
    </row>
    <row r="338" spans="1:16" ht="38.25" x14ac:dyDescent="0.2">
      <c r="A338" s="22" t="s">
        <v>42</v>
      </c>
      <c r="E338" s="23" t="s">
        <v>2178</v>
      </c>
    </row>
    <row r="339" spans="1:16" ht="63.75" x14ac:dyDescent="0.2">
      <c r="A339" s="24" t="s">
        <v>44</v>
      </c>
      <c r="E339" s="25" t="s">
        <v>2179</v>
      </c>
    </row>
    <row r="340" spans="1:16" ht="63.75" x14ac:dyDescent="0.2">
      <c r="A340" t="s">
        <v>46</v>
      </c>
      <c r="E340" s="23" t="s">
        <v>545</v>
      </c>
    </row>
    <row r="341" spans="1:16" x14ac:dyDescent="0.2">
      <c r="A341" s="12" t="s">
        <v>37</v>
      </c>
      <c r="B341" s="17" t="s">
        <v>613</v>
      </c>
      <c r="C341" s="17" t="s">
        <v>2180</v>
      </c>
      <c r="D341" s="12" t="s">
        <v>45</v>
      </c>
      <c r="E341" s="18" t="s">
        <v>2181</v>
      </c>
      <c r="F341" s="19" t="s">
        <v>197</v>
      </c>
      <c r="G341" s="20">
        <v>85.95</v>
      </c>
      <c r="H341" s="21">
        <v>0</v>
      </c>
      <c r="I341" s="21">
        <f>ROUND(ROUND(H341,2)*ROUND(G341,3),2)</f>
        <v>0</v>
      </c>
      <c r="O341">
        <f>(I341*21)/100</f>
        <v>0</v>
      </c>
      <c r="P341" t="s">
        <v>17</v>
      </c>
    </row>
    <row r="342" spans="1:16" ht="25.5" x14ac:dyDescent="0.2">
      <c r="A342" s="22" t="s">
        <v>42</v>
      </c>
      <c r="E342" s="23" t="s">
        <v>2182</v>
      </c>
    </row>
    <row r="343" spans="1:16" ht="51" x14ac:dyDescent="0.2">
      <c r="A343" s="24" t="s">
        <v>44</v>
      </c>
      <c r="E343" s="25" t="s">
        <v>2183</v>
      </c>
    </row>
    <row r="344" spans="1:16" ht="63.75" x14ac:dyDescent="0.2">
      <c r="A344" t="s">
        <v>46</v>
      </c>
      <c r="E344" s="23" t="s">
        <v>2184</v>
      </c>
    </row>
    <row r="345" spans="1:16" x14ac:dyDescent="0.2">
      <c r="A345" s="12" t="s">
        <v>37</v>
      </c>
      <c r="B345" s="17" t="s">
        <v>619</v>
      </c>
      <c r="C345" s="17" t="s">
        <v>1720</v>
      </c>
      <c r="D345" s="12" t="s">
        <v>1473</v>
      </c>
      <c r="E345" s="18" t="s">
        <v>1721</v>
      </c>
      <c r="F345" s="19" t="s">
        <v>89</v>
      </c>
      <c r="G345" s="20">
        <v>13</v>
      </c>
      <c r="H345" s="21">
        <v>0</v>
      </c>
      <c r="I345" s="21">
        <f>ROUND(ROUND(H345,2)*ROUND(G345,3),2)</f>
        <v>0</v>
      </c>
      <c r="O345">
        <f>(I345*21)/100</f>
        <v>0</v>
      </c>
      <c r="P345" t="s">
        <v>17</v>
      </c>
    </row>
    <row r="346" spans="1:16" x14ac:dyDescent="0.2">
      <c r="A346" s="22" t="s">
        <v>42</v>
      </c>
      <c r="E346" s="23" t="s">
        <v>2185</v>
      </c>
    </row>
    <row r="347" spans="1:16" ht="51" x14ac:dyDescent="0.2">
      <c r="A347" s="24" t="s">
        <v>44</v>
      </c>
      <c r="E347" s="25" t="s">
        <v>2186</v>
      </c>
    </row>
    <row r="348" spans="1:16" ht="38.25" x14ac:dyDescent="0.2">
      <c r="A348" t="s">
        <v>46</v>
      </c>
      <c r="E348" s="23" t="s">
        <v>1724</v>
      </c>
    </row>
    <row r="349" spans="1:16" x14ac:dyDescent="0.2">
      <c r="A349" s="12" t="s">
        <v>37</v>
      </c>
      <c r="B349" s="17" t="s">
        <v>625</v>
      </c>
      <c r="C349" s="17" t="s">
        <v>1720</v>
      </c>
      <c r="D349" s="12" t="s">
        <v>1476</v>
      </c>
      <c r="E349" s="18" t="s">
        <v>1721</v>
      </c>
      <c r="F349" s="19" t="s">
        <v>89</v>
      </c>
      <c r="G349" s="20">
        <v>18</v>
      </c>
      <c r="H349" s="21">
        <v>0</v>
      </c>
      <c r="I349" s="21">
        <f>ROUND(ROUND(H349,2)*ROUND(G349,3),2)</f>
        <v>0</v>
      </c>
      <c r="O349">
        <f>(I349*21)/100</f>
        <v>0</v>
      </c>
      <c r="P349" t="s">
        <v>17</v>
      </c>
    </row>
    <row r="350" spans="1:16" x14ac:dyDescent="0.2">
      <c r="A350" s="22" t="s">
        <v>42</v>
      </c>
      <c r="E350" s="23" t="s">
        <v>2187</v>
      </c>
    </row>
    <row r="351" spans="1:16" ht="51" x14ac:dyDescent="0.2">
      <c r="A351" s="24" t="s">
        <v>44</v>
      </c>
      <c r="E351" s="25" t="s">
        <v>2188</v>
      </c>
    </row>
    <row r="352" spans="1:16" ht="38.25" x14ac:dyDescent="0.2">
      <c r="A352" t="s">
        <v>46</v>
      </c>
      <c r="E352" s="23" t="s">
        <v>1724</v>
      </c>
    </row>
    <row r="353" spans="1:16" x14ac:dyDescent="0.2">
      <c r="A353" s="12" t="s">
        <v>37</v>
      </c>
      <c r="B353" s="17" t="s">
        <v>631</v>
      </c>
      <c r="C353" s="17" t="s">
        <v>1725</v>
      </c>
      <c r="D353" s="12" t="s">
        <v>45</v>
      </c>
      <c r="E353" s="18" t="s">
        <v>1726</v>
      </c>
      <c r="F353" s="19" t="s">
        <v>89</v>
      </c>
      <c r="G353" s="20">
        <v>3</v>
      </c>
      <c r="H353" s="21">
        <v>0</v>
      </c>
      <c r="I353" s="21">
        <f>ROUND(ROUND(H353,2)*ROUND(G353,3),2)</f>
        <v>0</v>
      </c>
      <c r="O353">
        <f>(I353*21)/100</f>
        <v>0</v>
      </c>
      <c r="P353" t="s">
        <v>17</v>
      </c>
    </row>
    <row r="354" spans="1:16" ht="25.5" x14ac:dyDescent="0.2">
      <c r="A354" s="22" t="s">
        <v>42</v>
      </c>
      <c r="E354" s="23" t="s">
        <v>2189</v>
      </c>
    </row>
    <row r="355" spans="1:16" ht="38.25" x14ac:dyDescent="0.2">
      <c r="A355" s="24" t="s">
        <v>44</v>
      </c>
      <c r="E355" s="25" t="s">
        <v>2190</v>
      </c>
    </row>
    <row r="356" spans="1:16" ht="25.5" x14ac:dyDescent="0.2">
      <c r="A356" t="s">
        <v>46</v>
      </c>
      <c r="E356" s="23" t="s">
        <v>1729</v>
      </c>
    </row>
    <row r="357" spans="1:16" ht="25.5" x14ac:dyDescent="0.2">
      <c r="A357" s="12" t="s">
        <v>37</v>
      </c>
      <c r="B357" s="17" t="s">
        <v>636</v>
      </c>
      <c r="C357" s="17" t="s">
        <v>2191</v>
      </c>
      <c r="D357" s="12" t="s">
        <v>45</v>
      </c>
      <c r="E357" s="18" t="s">
        <v>2192</v>
      </c>
      <c r="F357" s="19" t="s">
        <v>89</v>
      </c>
      <c r="G357" s="20">
        <v>2</v>
      </c>
      <c r="H357" s="21">
        <v>0</v>
      </c>
      <c r="I357" s="21">
        <f>ROUND(ROUND(H357,2)*ROUND(G357,3),2)</f>
        <v>0</v>
      </c>
      <c r="O357">
        <f>(I357*21)/100</f>
        <v>0</v>
      </c>
      <c r="P357" t="s">
        <v>17</v>
      </c>
    </row>
    <row r="358" spans="1:16" x14ac:dyDescent="0.2">
      <c r="A358" s="22" t="s">
        <v>42</v>
      </c>
      <c r="E358" s="23" t="s">
        <v>2193</v>
      </c>
    </row>
    <row r="359" spans="1:16" x14ac:dyDescent="0.2">
      <c r="A359" s="24" t="s">
        <v>44</v>
      </c>
      <c r="E359" s="25" t="s">
        <v>2194</v>
      </c>
    </row>
    <row r="360" spans="1:16" ht="25.5" x14ac:dyDescent="0.2">
      <c r="A360" t="s">
        <v>46</v>
      </c>
      <c r="E360" s="23" t="s">
        <v>576</v>
      </c>
    </row>
    <row r="361" spans="1:16" x14ac:dyDescent="0.2">
      <c r="A361" s="12" t="s">
        <v>37</v>
      </c>
      <c r="B361" s="17" t="s">
        <v>640</v>
      </c>
      <c r="C361" s="17" t="s">
        <v>2195</v>
      </c>
      <c r="D361" s="12" t="s">
        <v>45</v>
      </c>
      <c r="E361" s="18" t="s">
        <v>2196</v>
      </c>
      <c r="F361" s="19" t="s">
        <v>89</v>
      </c>
      <c r="G361" s="20">
        <v>2</v>
      </c>
      <c r="H361" s="21">
        <v>0</v>
      </c>
      <c r="I361" s="21">
        <f>ROUND(ROUND(H361,2)*ROUND(G361,3),2)</f>
        <v>0</v>
      </c>
      <c r="O361">
        <f>(I361*21)/100</f>
        <v>0</v>
      </c>
      <c r="P361" t="s">
        <v>17</v>
      </c>
    </row>
    <row r="362" spans="1:16" x14ac:dyDescent="0.2">
      <c r="A362" s="22" t="s">
        <v>42</v>
      </c>
      <c r="E362" s="23" t="s">
        <v>2197</v>
      </c>
    </row>
    <row r="363" spans="1:16" x14ac:dyDescent="0.2">
      <c r="A363" s="24" t="s">
        <v>44</v>
      </c>
      <c r="E363" s="25" t="s">
        <v>2198</v>
      </c>
    </row>
    <row r="364" spans="1:16" ht="51" x14ac:dyDescent="0.2">
      <c r="A364" t="s">
        <v>46</v>
      </c>
      <c r="E364" s="23" t="s">
        <v>2199</v>
      </c>
    </row>
    <row r="365" spans="1:16" x14ac:dyDescent="0.2">
      <c r="A365" s="12" t="s">
        <v>37</v>
      </c>
      <c r="B365" s="17" t="s">
        <v>645</v>
      </c>
      <c r="C365" s="17" t="s">
        <v>1370</v>
      </c>
      <c r="D365" s="12" t="s">
        <v>45</v>
      </c>
      <c r="E365" s="18" t="s">
        <v>1371</v>
      </c>
      <c r="F365" s="19" t="s">
        <v>197</v>
      </c>
      <c r="G365" s="20">
        <v>99.6</v>
      </c>
      <c r="H365" s="21">
        <v>0</v>
      </c>
      <c r="I365" s="21">
        <f>ROUND(ROUND(H365,2)*ROUND(G365,3),2)</f>
        <v>0</v>
      </c>
      <c r="O365">
        <f>(I365*21)/100</f>
        <v>0</v>
      </c>
      <c r="P365" t="s">
        <v>17</v>
      </c>
    </row>
    <row r="366" spans="1:16" x14ac:dyDescent="0.2">
      <c r="A366" s="22" t="s">
        <v>42</v>
      </c>
      <c r="E366" s="23" t="s">
        <v>2200</v>
      </c>
    </row>
    <row r="367" spans="1:16" ht="51" x14ac:dyDescent="0.2">
      <c r="A367" s="24" t="s">
        <v>44</v>
      </c>
      <c r="E367" s="25" t="s">
        <v>2201</v>
      </c>
    </row>
    <row r="368" spans="1:16" ht="51" x14ac:dyDescent="0.2">
      <c r="A368" t="s">
        <v>46</v>
      </c>
      <c r="E368" s="23" t="s">
        <v>630</v>
      </c>
    </row>
    <row r="369" spans="1:16" x14ac:dyDescent="0.2">
      <c r="A369" s="12" t="s">
        <v>37</v>
      </c>
      <c r="B369" s="17" t="s">
        <v>651</v>
      </c>
      <c r="C369" s="17" t="s">
        <v>2202</v>
      </c>
      <c r="D369" s="12" t="s">
        <v>45</v>
      </c>
      <c r="E369" s="18" t="s">
        <v>2203</v>
      </c>
      <c r="F369" s="19" t="s">
        <v>197</v>
      </c>
      <c r="G369" s="20">
        <v>15.6</v>
      </c>
      <c r="H369" s="21">
        <v>0</v>
      </c>
      <c r="I369" s="21">
        <f>ROUND(ROUND(H369,2)*ROUND(G369,3),2)</f>
        <v>0</v>
      </c>
      <c r="O369">
        <f>(I369*21)/100</f>
        <v>0</v>
      </c>
      <c r="P369" t="s">
        <v>17</v>
      </c>
    </row>
    <row r="370" spans="1:16" x14ac:dyDescent="0.2">
      <c r="A370" s="22" t="s">
        <v>42</v>
      </c>
      <c r="E370" s="23" t="s">
        <v>2204</v>
      </c>
    </row>
    <row r="371" spans="1:16" ht="51" x14ac:dyDescent="0.2">
      <c r="A371" s="24" t="s">
        <v>44</v>
      </c>
      <c r="E371" s="25" t="s">
        <v>2205</v>
      </c>
    </row>
    <row r="372" spans="1:16" ht="38.25" x14ac:dyDescent="0.2">
      <c r="A372" t="s">
        <v>46</v>
      </c>
      <c r="E372" s="23" t="s">
        <v>1299</v>
      </c>
    </row>
    <row r="373" spans="1:16" x14ac:dyDescent="0.2">
      <c r="A373" s="12" t="s">
        <v>37</v>
      </c>
      <c r="B373" s="17" t="s">
        <v>656</v>
      </c>
      <c r="C373" s="17" t="s">
        <v>1743</v>
      </c>
      <c r="D373" s="12" t="s">
        <v>45</v>
      </c>
      <c r="E373" s="18" t="s">
        <v>1744</v>
      </c>
      <c r="F373" s="19" t="s">
        <v>197</v>
      </c>
      <c r="G373" s="20">
        <v>5.2</v>
      </c>
      <c r="H373" s="21">
        <v>0</v>
      </c>
      <c r="I373" s="21">
        <f>ROUND(ROUND(H373,2)*ROUND(G373,3),2)</f>
        <v>0</v>
      </c>
      <c r="O373">
        <f>(I373*21)/100</f>
        <v>0</v>
      </c>
      <c r="P373" t="s">
        <v>17</v>
      </c>
    </row>
    <row r="374" spans="1:16" x14ac:dyDescent="0.2">
      <c r="A374" s="22" t="s">
        <v>42</v>
      </c>
      <c r="E374" s="23" t="s">
        <v>2206</v>
      </c>
    </row>
    <row r="375" spans="1:16" ht="51" x14ac:dyDescent="0.2">
      <c r="A375" s="24" t="s">
        <v>44</v>
      </c>
      <c r="E375" s="25" t="s">
        <v>2207</v>
      </c>
    </row>
    <row r="376" spans="1:16" ht="293.25" x14ac:dyDescent="0.2">
      <c r="A376" t="s">
        <v>46</v>
      </c>
      <c r="E376" s="23" t="s">
        <v>1747</v>
      </c>
    </row>
    <row r="377" spans="1:16" ht="25.5" x14ac:dyDescent="0.2">
      <c r="A377" s="12" t="s">
        <v>37</v>
      </c>
      <c r="B377" s="17" t="s">
        <v>661</v>
      </c>
      <c r="C377" s="17" t="s">
        <v>668</v>
      </c>
      <c r="D377" s="12" t="s">
        <v>45</v>
      </c>
      <c r="E377" s="18" t="s">
        <v>669</v>
      </c>
      <c r="F377" s="19" t="s">
        <v>197</v>
      </c>
      <c r="G377" s="20">
        <v>85.6</v>
      </c>
      <c r="H377" s="21">
        <v>0</v>
      </c>
      <c r="I377" s="21">
        <f>ROUND(ROUND(H377,2)*ROUND(G377,3),2)</f>
        <v>0</v>
      </c>
      <c r="O377">
        <f>(I377*21)/100</f>
        <v>0</v>
      </c>
      <c r="P377" t="s">
        <v>17</v>
      </c>
    </row>
    <row r="378" spans="1:16" ht="25.5" x14ac:dyDescent="0.2">
      <c r="A378" s="22" t="s">
        <v>42</v>
      </c>
      <c r="E378" s="23" t="s">
        <v>2208</v>
      </c>
    </row>
    <row r="379" spans="1:16" ht="89.25" x14ac:dyDescent="0.2">
      <c r="A379" s="24" t="s">
        <v>44</v>
      </c>
      <c r="E379" s="25" t="s">
        <v>2209</v>
      </c>
    </row>
    <row r="380" spans="1:16" ht="89.25" x14ac:dyDescent="0.2">
      <c r="A380" t="s">
        <v>46</v>
      </c>
      <c r="E380" s="23" t="s">
        <v>672</v>
      </c>
    </row>
    <row r="381" spans="1:16" ht="25.5" x14ac:dyDescent="0.2">
      <c r="A381" s="12" t="s">
        <v>37</v>
      </c>
      <c r="B381" s="17" t="s">
        <v>667</v>
      </c>
      <c r="C381" s="17" t="s">
        <v>2210</v>
      </c>
      <c r="D381" s="12" t="s">
        <v>45</v>
      </c>
      <c r="E381" s="18" t="s">
        <v>2211</v>
      </c>
      <c r="F381" s="19" t="s">
        <v>197</v>
      </c>
      <c r="G381" s="20">
        <v>2.5</v>
      </c>
      <c r="H381" s="21">
        <v>0</v>
      </c>
      <c r="I381" s="21">
        <f>ROUND(ROUND(H381,2)*ROUND(G381,3),2)</f>
        <v>0</v>
      </c>
      <c r="O381">
        <f>(I381*21)/100</f>
        <v>0</v>
      </c>
      <c r="P381" t="s">
        <v>17</v>
      </c>
    </row>
    <row r="382" spans="1:16" x14ac:dyDescent="0.2">
      <c r="A382" s="22" t="s">
        <v>42</v>
      </c>
      <c r="E382" s="23" t="s">
        <v>2212</v>
      </c>
    </row>
    <row r="383" spans="1:16" ht="25.5" x14ac:dyDescent="0.2">
      <c r="A383" s="24" t="s">
        <v>44</v>
      </c>
      <c r="E383" s="25" t="s">
        <v>2213</v>
      </c>
    </row>
    <row r="384" spans="1:16" ht="76.5" x14ac:dyDescent="0.2">
      <c r="A384" t="s">
        <v>46</v>
      </c>
      <c r="E384" s="23" t="s">
        <v>2214</v>
      </c>
    </row>
    <row r="385" spans="1:16" x14ac:dyDescent="0.2">
      <c r="A385" s="12" t="s">
        <v>37</v>
      </c>
      <c r="B385" s="17" t="s">
        <v>673</v>
      </c>
      <c r="C385" s="17" t="s">
        <v>1759</v>
      </c>
      <c r="D385" s="12" t="s">
        <v>45</v>
      </c>
      <c r="E385" s="18" t="s">
        <v>1760</v>
      </c>
      <c r="F385" s="19" t="s">
        <v>89</v>
      </c>
      <c r="G385" s="20">
        <v>2</v>
      </c>
      <c r="H385" s="21">
        <v>0</v>
      </c>
      <c r="I385" s="21">
        <f>ROUND(ROUND(H385,2)*ROUND(G385,3),2)</f>
        <v>0</v>
      </c>
      <c r="O385">
        <f>(I385*21)/100</f>
        <v>0</v>
      </c>
      <c r="P385" t="s">
        <v>17</v>
      </c>
    </row>
    <row r="386" spans="1:16" x14ac:dyDescent="0.2">
      <c r="A386" s="22" t="s">
        <v>42</v>
      </c>
      <c r="E386" s="23" t="s">
        <v>2215</v>
      </c>
    </row>
    <row r="387" spans="1:16" ht="38.25" x14ac:dyDescent="0.2">
      <c r="A387" s="24" t="s">
        <v>44</v>
      </c>
      <c r="E387" s="25" t="s">
        <v>2216</v>
      </c>
    </row>
    <row r="388" spans="1:16" ht="38.25" x14ac:dyDescent="0.2">
      <c r="A388" t="s">
        <v>46</v>
      </c>
      <c r="E388" s="23" t="s">
        <v>1763</v>
      </c>
    </row>
    <row r="389" spans="1:16" x14ac:dyDescent="0.2">
      <c r="A389" s="12" t="s">
        <v>37</v>
      </c>
      <c r="B389" s="17" t="s">
        <v>678</v>
      </c>
      <c r="C389" s="17" t="s">
        <v>679</v>
      </c>
      <c r="D389" s="12" t="s">
        <v>1473</v>
      </c>
      <c r="E389" s="18" t="s">
        <v>680</v>
      </c>
      <c r="F389" s="19" t="s">
        <v>681</v>
      </c>
      <c r="G389" s="20">
        <v>30</v>
      </c>
      <c r="H389" s="21">
        <v>0</v>
      </c>
      <c r="I389" s="21">
        <f>ROUND(ROUND(H389,2)*ROUND(G389,3),2)</f>
        <v>0</v>
      </c>
      <c r="O389">
        <f>(I389*21)/100</f>
        <v>0</v>
      </c>
      <c r="P389" t="s">
        <v>17</v>
      </c>
    </row>
    <row r="390" spans="1:16" x14ac:dyDescent="0.2">
      <c r="A390" s="22" t="s">
        <v>42</v>
      </c>
      <c r="E390" s="23" t="s">
        <v>2217</v>
      </c>
    </row>
    <row r="391" spans="1:16" ht="25.5" x14ac:dyDescent="0.2">
      <c r="A391" s="24" t="s">
        <v>44</v>
      </c>
      <c r="E391" s="25" t="s">
        <v>2218</v>
      </c>
    </row>
    <row r="392" spans="1:16" ht="409.5" x14ac:dyDescent="0.2">
      <c r="A392" t="s">
        <v>46</v>
      </c>
      <c r="E392" s="23" t="s">
        <v>684</v>
      </c>
    </row>
    <row r="393" spans="1:16" x14ac:dyDescent="0.2">
      <c r="A393" s="12" t="s">
        <v>37</v>
      </c>
      <c r="B393" s="17" t="s">
        <v>2219</v>
      </c>
      <c r="C393" s="17" t="s">
        <v>679</v>
      </c>
      <c r="D393" s="12" t="s">
        <v>1476</v>
      </c>
      <c r="E393" s="18" t="s">
        <v>680</v>
      </c>
      <c r="F393" s="19" t="s">
        <v>681</v>
      </c>
      <c r="G393" s="20">
        <v>80</v>
      </c>
      <c r="H393" s="21">
        <v>0</v>
      </c>
      <c r="I393" s="21">
        <f>ROUND(ROUND(H393,2)*ROUND(G393,3),2)</f>
        <v>0</v>
      </c>
      <c r="O393">
        <f>(I393*21)/100</f>
        <v>0</v>
      </c>
      <c r="P393" t="s">
        <v>17</v>
      </c>
    </row>
    <row r="394" spans="1:16" ht="25.5" x14ac:dyDescent="0.2">
      <c r="A394" s="22" t="s">
        <v>42</v>
      </c>
      <c r="E394" s="23" t="s">
        <v>2220</v>
      </c>
    </row>
    <row r="395" spans="1:16" ht="25.5" x14ac:dyDescent="0.2">
      <c r="A395" s="24" t="s">
        <v>44</v>
      </c>
      <c r="E395" s="25" t="s">
        <v>2221</v>
      </c>
    </row>
    <row r="396" spans="1:16" ht="409.5" x14ac:dyDescent="0.2">
      <c r="A396" t="s">
        <v>46</v>
      </c>
      <c r="E396" s="23" t="s">
        <v>684</v>
      </c>
    </row>
    <row r="397" spans="1:16" x14ac:dyDescent="0.2">
      <c r="A397" s="12" t="s">
        <v>37</v>
      </c>
      <c r="B397" s="17" t="s">
        <v>2222</v>
      </c>
      <c r="C397" s="17" t="s">
        <v>1769</v>
      </c>
      <c r="D397" s="12" t="s">
        <v>45</v>
      </c>
      <c r="E397" s="18" t="s">
        <v>1770</v>
      </c>
      <c r="F397" s="19" t="s">
        <v>89</v>
      </c>
      <c r="G397" s="20">
        <v>2</v>
      </c>
      <c r="H397" s="21">
        <v>0</v>
      </c>
      <c r="I397" s="21">
        <f>ROUND(ROUND(H397,2)*ROUND(G397,3),2)</f>
        <v>0</v>
      </c>
      <c r="O397">
        <f>(I397*21)/100</f>
        <v>0</v>
      </c>
      <c r="P397" t="s">
        <v>17</v>
      </c>
    </row>
    <row r="398" spans="1:16" x14ac:dyDescent="0.2">
      <c r="A398" s="22" t="s">
        <v>42</v>
      </c>
      <c r="E398" s="23" t="s">
        <v>2223</v>
      </c>
    </row>
    <row r="399" spans="1:16" ht="25.5" x14ac:dyDescent="0.2">
      <c r="A399" s="24" t="s">
        <v>44</v>
      </c>
      <c r="E399" s="25" t="s">
        <v>2224</v>
      </c>
    </row>
    <row r="400" spans="1:16" ht="267.75" x14ac:dyDescent="0.2">
      <c r="A400" t="s">
        <v>46</v>
      </c>
      <c r="E400" s="23" t="s">
        <v>1773</v>
      </c>
    </row>
    <row r="401" spans="1:16" x14ac:dyDescent="0.2">
      <c r="A401" s="12" t="s">
        <v>37</v>
      </c>
      <c r="B401" s="17" t="s">
        <v>2225</v>
      </c>
      <c r="C401" s="17" t="s">
        <v>1774</v>
      </c>
      <c r="D401" s="12" t="s">
        <v>45</v>
      </c>
      <c r="E401" s="18" t="s">
        <v>1775</v>
      </c>
      <c r="F401" s="19" t="s">
        <v>202</v>
      </c>
      <c r="G401" s="20">
        <v>82</v>
      </c>
      <c r="H401" s="21">
        <v>0</v>
      </c>
      <c r="I401" s="21">
        <f>ROUND(ROUND(H401,2)*ROUND(G401,3),2)</f>
        <v>0</v>
      </c>
      <c r="O401">
        <f>(I401*21)/100</f>
        <v>0</v>
      </c>
      <c r="P401" t="s">
        <v>17</v>
      </c>
    </row>
    <row r="402" spans="1:16" ht="25.5" x14ac:dyDescent="0.2">
      <c r="A402" s="22" t="s">
        <v>42</v>
      </c>
      <c r="E402" s="23" t="s">
        <v>2226</v>
      </c>
    </row>
    <row r="403" spans="1:16" ht="63.75" x14ac:dyDescent="0.2">
      <c r="A403" s="24" t="s">
        <v>44</v>
      </c>
      <c r="E403" s="25" t="s">
        <v>2227</v>
      </c>
    </row>
    <row r="404" spans="1:16" ht="25.5" x14ac:dyDescent="0.2">
      <c r="A404" t="s">
        <v>46</v>
      </c>
      <c r="E404" s="23" t="s">
        <v>1778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7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0+O8+O17+O46+O67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2228</v>
      </c>
      <c r="I3" s="26">
        <f>0+I8+I17+I46+I67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2228</v>
      </c>
      <c r="D4" s="33"/>
      <c r="E4" s="11" t="s">
        <v>2229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37</v>
      </c>
      <c r="B9" s="17" t="s">
        <v>18</v>
      </c>
      <c r="C9" s="17" t="s">
        <v>218</v>
      </c>
      <c r="D9" s="12" t="s">
        <v>45</v>
      </c>
      <c r="E9" s="18" t="s">
        <v>1444</v>
      </c>
      <c r="F9" s="19" t="s">
        <v>150</v>
      </c>
      <c r="G9" s="20">
        <v>263.00700000000001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1445</v>
      </c>
    </row>
    <row r="11" spans="1:18" ht="51" x14ac:dyDescent="0.2">
      <c r="A11" s="24" t="s">
        <v>44</v>
      </c>
      <c r="E11" s="25" t="s">
        <v>2230</v>
      </c>
    </row>
    <row r="12" spans="1:18" ht="140.25" x14ac:dyDescent="0.2">
      <c r="A12" t="s">
        <v>46</v>
      </c>
      <c r="E12" s="23" t="s">
        <v>152</v>
      </c>
    </row>
    <row r="13" spans="1:18" x14ac:dyDescent="0.2">
      <c r="A13" s="12" t="s">
        <v>37</v>
      </c>
      <c r="B13" s="17" t="s">
        <v>17</v>
      </c>
      <c r="C13" s="17" t="s">
        <v>2231</v>
      </c>
      <c r="D13" s="12" t="s">
        <v>45</v>
      </c>
      <c r="E13" s="18" t="s">
        <v>2232</v>
      </c>
      <c r="F13" s="19" t="s">
        <v>166</v>
      </c>
      <c r="G13" s="20">
        <v>122.765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ht="89.25" x14ac:dyDescent="0.2">
      <c r="A14" s="22" t="s">
        <v>42</v>
      </c>
      <c r="E14" s="23" t="s">
        <v>2233</v>
      </c>
    </row>
    <row r="15" spans="1:18" x14ac:dyDescent="0.2">
      <c r="A15" s="24" t="s">
        <v>44</v>
      </c>
      <c r="E15" s="25" t="s">
        <v>2234</v>
      </c>
    </row>
    <row r="16" spans="1:18" x14ac:dyDescent="0.2">
      <c r="A16" t="s">
        <v>46</v>
      </c>
      <c r="E16" s="23" t="s">
        <v>56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0+I18+I22+I26+I30+I34+I38+I42</f>
        <v>0</v>
      </c>
      <c r="R17">
        <f>0+O18+O22+O26+O30+O34+O38+O42</f>
        <v>0</v>
      </c>
    </row>
    <row r="18" spans="1:18" x14ac:dyDescent="0.2">
      <c r="A18" s="12" t="s">
        <v>37</v>
      </c>
      <c r="B18" s="17" t="s">
        <v>16</v>
      </c>
      <c r="C18" s="17" t="s">
        <v>1451</v>
      </c>
      <c r="D18" s="12" t="s">
        <v>45</v>
      </c>
      <c r="E18" s="18" t="s">
        <v>1452</v>
      </c>
      <c r="F18" s="19" t="s">
        <v>129</v>
      </c>
      <c r="G18" s="20">
        <v>24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1453</v>
      </c>
    </row>
    <row r="20" spans="1:18" x14ac:dyDescent="0.2">
      <c r="A20" s="24" t="s">
        <v>44</v>
      </c>
      <c r="E20" s="25" t="s">
        <v>2235</v>
      </c>
    </row>
    <row r="21" spans="1:18" ht="38.25" x14ac:dyDescent="0.2">
      <c r="A21" t="s">
        <v>46</v>
      </c>
      <c r="E21" s="23" t="s">
        <v>1455</v>
      </c>
    </row>
    <row r="22" spans="1:18" x14ac:dyDescent="0.2">
      <c r="A22" s="12" t="s">
        <v>37</v>
      </c>
      <c r="B22" s="17" t="s">
        <v>25</v>
      </c>
      <c r="C22" s="17" t="s">
        <v>259</v>
      </c>
      <c r="D22" s="12" t="s">
        <v>45</v>
      </c>
      <c r="E22" s="18" t="s">
        <v>260</v>
      </c>
      <c r="F22" s="19" t="s">
        <v>180</v>
      </c>
      <c r="G22" s="20">
        <v>50.49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1853</v>
      </c>
    </row>
    <row r="24" spans="1:18" ht="25.5" x14ac:dyDescent="0.2">
      <c r="A24" s="24" t="s">
        <v>44</v>
      </c>
      <c r="E24" s="25" t="s">
        <v>2236</v>
      </c>
    </row>
    <row r="25" spans="1:18" ht="306" x14ac:dyDescent="0.2">
      <c r="A25" t="s">
        <v>46</v>
      </c>
      <c r="E25" s="23" t="s">
        <v>262</v>
      </c>
    </row>
    <row r="26" spans="1:18" x14ac:dyDescent="0.2">
      <c r="A26" s="12" t="s">
        <v>37</v>
      </c>
      <c r="B26" s="17" t="s">
        <v>27</v>
      </c>
      <c r="C26" s="17" t="s">
        <v>1466</v>
      </c>
      <c r="D26" s="12" t="s">
        <v>45</v>
      </c>
      <c r="E26" s="18" t="s">
        <v>1467</v>
      </c>
      <c r="F26" s="19" t="s">
        <v>180</v>
      </c>
      <c r="G26" s="20">
        <v>205.2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ht="25.5" x14ac:dyDescent="0.2">
      <c r="A27" s="22" t="s">
        <v>42</v>
      </c>
      <c r="E27" s="23" t="s">
        <v>1468</v>
      </c>
    </row>
    <row r="28" spans="1:18" ht="38.25" x14ac:dyDescent="0.2">
      <c r="A28" s="24" t="s">
        <v>44</v>
      </c>
      <c r="E28" s="25" t="s">
        <v>2237</v>
      </c>
    </row>
    <row r="29" spans="1:18" ht="318.75" x14ac:dyDescent="0.2">
      <c r="A29" t="s">
        <v>46</v>
      </c>
      <c r="E29" s="23" t="s">
        <v>1470</v>
      </c>
    </row>
    <row r="30" spans="1:18" x14ac:dyDescent="0.2">
      <c r="A30" s="12" t="s">
        <v>37</v>
      </c>
      <c r="B30" s="17" t="s">
        <v>29</v>
      </c>
      <c r="C30" s="17" t="s">
        <v>279</v>
      </c>
      <c r="D30" s="12" t="s">
        <v>45</v>
      </c>
      <c r="E30" s="18" t="s">
        <v>280</v>
      </c>
      <c r="F30" s="19" t="s">
        <v>180</v>
      </c>
      <c r="G30" s="20">
        <v>205.2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x14ac:dyDescent="0.2">
      <c r="A31" s="22" t="s">
        <v>42</v>
      </c>
      <c r="E31" s="23" t="s">
        <v>1471</v>
      </c>
    </row>
    <row r="32" spans="1:18" ht="25.5" x14ac:dyDescent="0.2">
      <c r="A32" s="24" t="s">
        <v>44</v>
      </c>
      <c r="E32" s="25" t="s">
        <v>2238</v>
      </c>
    </row>
    <row r="33" spans="1:18" ht="191.25" x14ac:dyDescent="0.2">
      <c r="A33" t="s">
        <v>46</v>
      </c>
      <c r="E33" s="23" t="s">
        <v>282</v>
      </c>
    </row>
    <row r="34" spans="1:18" x14ac:dyDescent="0.2">
      <c r="A34" s="12" t="s">
        <v>37</v>
      </c>
      <c r="B34" s="17" t="s">
        <v>64</v>
      </c>
      <c r="C34" s="17" t="s">
        <v>297</v>
      </c>
      <c r="D34" s="12" t="s">
        <v>45</v>
      </c>
      <c r="E34" s="18" t="s">
        <v>298</v>
      </c>
      <c r="F34" s="19" t="s">
        <v>180</v>
      </c>
      <c r="G34" s="20">
        <v>50.49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8" ht="25.5" x14ac:dyDescent="0.2">
      <c r="A35" s="22" t="s">
        <v>42</v>
      </c>
      <c r="E35" s="23" t="s">
        <v>2239</v>
      </c>
    </row>
    <row r="36" spans="1:18" ht="38.25" x14ac:dyDescent="0.2">
      <c r="A36" s="24" t="s">
        <v>44</v>
      </c>
      <c r="E36" s="25" t="s">
        <v>2240</v>
      </c>
    </row>
    <row r="37" spans="1:18" ht="229.5" x14ac:dyDescent="0.2">
      <c r="A37" t="s">
        <v>46</v>
      </c>
      <c r="E37" s="23" t="s">
        <v>301</v>
      </c>
    </row>
    <row r="38" spans="1:18" x14ac:dyDescent="0.2">
      <c r="A38" s="12" t="s">
        <v>37</v>
      </c>
      <c r="B38" s="17" t="s">
        <v>67</v>
      </c>
      <c r="C38" s="17" t="s">
        <v>302</v>
      </c>
      <c r="D38" s="12" t="s">
        <v>1473</v>
      </c>
      <c r="E38" s="18" t="s">
        <v>303</v>
      </c>
      <c r="F38" s="19" t="s">
        <v>180</v>
      </c>
      <c r="G38" s="20">
        <v>32.520000000000003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8" ht="25.5" x14ac:dyDescent="0.2">
      <c r="A39" s="22" t="s">
        <v>42</v>
      </c>
      <c r="E39" s="23" t="s">
        <v>2241</v>
      </c>
    </row>
    <row r="40" spans="1:18" ht="38.25" x14ac:dyDescent="0.2">
      <c r="A40" s="24" t="s">
        <v>44</v>
      </c>
      <c r="E40" s="25" t="s">
        <v>2242</v>
      </c>
    </row>
    <row r="41" spans="1:18" ht="229.5" x14ac:dyDescent="0.2">
      <c r="A41" t="s">
        <v>46</v>
      </c>
      <c r="E41" s="23" t="s">
        <v>306</v>
      </c>
    </row>
    <row r="42" spans="1:18" x14ac:dyDescent="0.2">
      <c r="A42" s="12" t="s">
        <v>37</v>
      </c>
      <c r="B42" s="17" t="s">
        <v>32</v>
      </c>
      <c r="C42" s="17" t="s">
        <v>302</v>
      </c>
      <c r="D42" s="12" t="s">
        <v>1476</v>
      </c>
      <c r="E42" s="18" t="s">
        <v>303</v>
      </c>
      <c r="F42" s="19" t="s">
        <v>180</v>
      </c>
      <c r="G42" s="20">
        <v>70.98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8" ht="25.5" x14ac:dyDescent="0.2">
      <c r="A43" s="22" t="s">
        <v>42</v>
      </c>
      <c r="E43" s="23" t="s">
        <v>2243</v>
      </c>
    </row>
    <row r="44" spans="1:18" ht="63.75" x14ac:dyDescent="0.2">
      <c r="A44" s="24" t="s">
        <v>44</v>
      </c>
      <c r="E44" s="25" t="s">
        <v>2244</v>
      </c>
    </row>
    <row r="45" spans="1:18" ht="229.5" x14ac:dyDescent="0.2">
      <c r="A45" t="s">
        <v>46</v>
      </c>
      <c r="E45" s="23" t="s">
        <v>306</v>
      </c>
    </row>
    <row r="46" spans="1:18" ht="12.75" customHeight="1" x14ac:dyDescent="0.2">
      <c r="A46" s="2" t="s">
        <v>35</v>
      </c>
      <c r="B46" s="2"/>
      <c r="C46" s="27" t="s">
        <v>17</v>
      </c>
      <c r="D46" s="2"/>
      <c r="E46" s="15" t="s">
        <v>346</v>
      </c>
      <c r="F46" s="2"/>
      <c r="G46" s="2"/>
      <c r="H46" s="2"/>
      <c r="I46" s="28">
        <f>0+Q46</f>
        <v>0</v>
      </c>
      <c r="O46">
        <f>0+R46</f>
        <v>0</v>
      </c>
      <c r="Q46">
        <f>0+I47+I51+I55+I59+I63</f>
        <v>0</v>
      </c>
      <c r="R46">
        <f>0+O47+O51+O55+O59+O63</f>
        <v>0</v>
      </c>
    </row>
    <row r="47" spans="1:18" x14ac:dyDescent="0.2">
      <c r="A47" s="12" t="s">
        <v>37</v>
      </c>
      <c r="B47" s="17" t="s">
        <v>34</v>
      </c>
      <c r="C47" s="17" t="s">
        <v>1882</v>
      </c>
      <c r="D47" s="12" t="s">
        <v>1473</v>
      </c>
      <c r="E47" s="18" t="s">
        <v>1883</v>
      </c>
      <c r="F47" s="19" t="s">
        <v>180</v>
      </c>
      <c r="G47" s="20">
        <v>43.801000000000002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8" ht="25.5" x14ac:dyDescent="0.2">
      <c r="A48" s="22" t="s">
        <v>42</v>
      </c>
      <c r="E48" s="23" t="s">
        <v>2245</v>
      </c>
    </row>
    <row r="49" spans="1:16" ht="38.25" x14ac:dyDescent="0.2">
      <c r="A49" s="24" t="s">
        <v>44</v>
      </c>
      <c r="E49" s="25" t="s">
        <v>2246</v>
      </c>
    </row>
    <row r="50" spans="1:16" ht="38.25" x14ac:dyDescent="0.2">
      <c r="A50" t="s">
        <v>46</v>
      </c>
      <c r="E50" s="23" t="s">
        <v>357</v>
      </c>
    </row>
    <row r="51" spans="1:16" x14ac:dyDescent="0.2">
      <c r="A51" s="12" t="s">
        <v>37</v>
      </c>
      <c r="B51" s="17" t="s">
        <v>74</v>
      </c>
      <c r="C51" s="17" t="s">
        <v>1882</v>
      </c>
      <c r="D51" s="12" t="s">
        <v>1476</v>
      </c>
      <c r="E51" s="18" t="s">
        <v>1883</v>
      </c>
      <c r="F51" s="19" t="s">
        <v>180</v>
      </c>
      <c r="G51" s="20">
        <v>53.776000000000003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ht="25.5" x14ac:dyDescent="0.2">
      <c r="A52" s="22" t="s">
        <v>42</v>
      </c>
      <c r="E52" s="23" t="s">
        <v>2247</v>
      </c>
    </row>
    <row r="53" spans="1:16" ht="38.25" x14ac:dyDescent="0.2">
      <c r="A53" s="24" t="s">
        <v>44</v>
      </c>
      <c r="E53" s="25" t="s">
        <v>2248</v>
      </c>
    </row>
    <row r="54" spans="1:16" ht="38.25" x14ac:dyDescent="0.2">
      <c r="A54" t="s">
        <v>46</v>
      </c>
      <c r="E54" s="23" t="s">
        <v>357</v>
      </c>
    </row>
    <row r="55" spans="1:16" x14ac:dyDescent="0.2">
      <c r="A55" s="12" t="s">
        <v>37</v>
      </c>
      <c r="B55" s="17" t="s">
        <v>79</v>
      </c>
      <c r="C55" s="17" t="s">
        <v>1882</v>
      </c>
      <c r="D55" s="12" t="s">
        <v>1933</v>
      </c>
      <c r="E55" s="18" t="s">
        <v>1883</v>
      </c>
      <c r="F55" s="19" t="s">
        <v>180</v>
      </c>
      <c r="G55" s="20">
        <v>12.4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ht="25.5" x14ac:dyDescent="0.2">
      <c r="A56" s="22" t="s">
        <v>42</v>
      </c>
      <c r="E56" s="23" t="s">
        <v>2249</v>
      </c>
    </row>
    <row r="57" spans="1:16" ht="38.25" x14ac:dyDescent="0.2">
      <c r="A57" s="24" t="s">
        <v>44</v>
      </c>
      <c r="E57" s="25" t="s">
        <v>2250</v>
      </c>
    </row>
    <row r="58" spans="1:16" ht="38.25" x14ac:dyDescent="0.2">
      <c r="A58" t="s">
        <v>46</v>
      </c>
      <c r="E58" s="23" t="s">
        <v>357</v>
      </c>
    </row>
    <row r="59" spans="1:16" x14ac:dyDescent="0.2">
      <c r="A59" s="12" t="s">
        <v>37</v>
      </c>
      <c r="B59" s="17" t="s">
        <v>84</v>
      </c>
      <c r="C59" s="17" t="s">
        <v>2251</v>
      </c>
      <c r="D59" s="12" t="s">
        <v>45</v>
      </c>
      <c r="E59" s="18" t="s">
        <v>2252</v>
      </c>
      <c r="F59" s="19" t="s">
        <v>180</v>
      </c>
      <c r="G59" s="20">
        <v>95.46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ht="38.25" x14ac:dyDescent="0.2">
      <c r="A60" s="22" t="s">
        <v>42</v>
      </c>
      <c r="E60" s="23" t="s">
        <v>2253</v>
      </c>
    </row>
    <row r="61" spans="1:16" ht="38.25" x14ac:dyDescent="0.2">
      <c r="A61" s="24" t="s">
        <v>44</v>
      </c>
      <c r="E61" s="25" t="s">
        <v>2254</v>
      </c>
    </row>
    <row r="62" spans="1:16" ht="229.5" x14ac:dyDescent="0.2">
      <c r="A62" t="s">
        <v>46</v>
      </c>
      <c r="E62" s="23" t="s">
        <v>2084</v>
      </c>
    </row>
    <row r="63" spans="1:16" x14ac:dyDescent="0.2">
      <c r="A63" s="12" t="s">
        <v>37</v>
      </c>
      <c r="B63" s="17" t="s">
        <v>86</v>
      </c>
      <c r="C63" s="17" t="s">
        <v>1544</v>
      </c>
      <c r="D63" s="12" t="s">
        <v>45</v>
      </c>
      <c r="E63" s="18" t="s">
        <v>1545</v>
      </c>
      <c r="F63" s="19" t="s">
        <v>166</v>
      </c>
      <c r="G63" s="20">
        <v>184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2255</v>
      </c>
    </row>
    <row r="65" spans="1:18" x14ac:dyDescent="0.2">
      <c r="A65" s="24" t="s">
        <v>44</v>
      </c>
      <c r="E65" s="25" t="s">
        <v>2256</v>
      </c>
    </row>
    <row r="66" spans="1:18" ht="102" x14ac:dyDescent="0.2">
      <c r="A66" t="s">
        <v>46</v>
      </c>
      <c r="E66" s="23" t="s">
        <v>1548</v>
      </c>
    </row>
    <row r="67" spans="1:18" ht="12.75" customHeight="1" x14ac:dyDescent="0.2">
      <c r="A67" s="2" t="s">
        <v>35</v>
      </c>
      <c r="B67" s="2"/>
      <c r="C67" s="27" t="s">
        <v>25</v>
      </c>
      <c r="D67" s="2"/>
      <c r="E67" s="15" t="s">
        <v>405</v>
      </c>
      <c r="F67" s="2"/>
      <c r="G67" s="2"/>
      <c r="H67" s="2"/>
      <c r="I67" s="28">
        <f>0+Q67</f>
        <v>0</v>
      </c>
      <c r="O67">
        <f>0+R67</f>
        <v>0</v>
      </c>
      <c r="Q67">
        <f>0+I68</f>
        <v>0</v>
      </c>
      <c r="R67">
        <f>0+O68</f>
        <v>0</v>
      </c>
    </row>
    <row r="68" spans="1:18" x14ac:dyDescent="0.2">
      <c r="A68" s="12" t="s">
        <v>37</v>
      </c>
      <c r="B68" s="17" t="s">
        <v>93</v>
      </c>
      <c r="C68" s="17" t="s">
        <v>703</v>
      </c>
      <c r="D68" s="12" t="s">
        <v>45</v>
      </c>
      <c r="E68" s="18" t="s">
        <v>704</v>
      </c>
      <c r="F68" s="19" t="s">
        <v>180</v>
      </c>
      <c r="G68" s="20">
        <v>9.3059999999999992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8" x14ac:dyDescent="0.2">
      <c r="A69" s="22" t="s">
        <v>42</v>
      </c>
      <c r="E69" s="23" t="s">
        <v>2257</v>
      </c>
    </row>
    <row r="70" spans="1:18" x14ac:dyDescent="0.2">
      <c r="A70" s="24" t="s">
        <v>44</v>
      </c>
      <c r="E70" s="25" t="s">
        <v>2258</v>
      </c>
    </row>
    <row r="71" spans="1:18" ht="369.75" x14ac:dyDescent="0.2">
      <c r="A71" t="s">
        <v>46</v>
      </c>
      <c r="E71" s="23" t="s">
        <v>410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3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0+O9+O34+O63+O84+O101+O118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0+I9+I34+I63+I84+I101+I118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2259</v>
      </c>
      <c r="D4" s="29"/>
      <c r="E4" s="9" t="s">
        <v>2260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2260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</f>
        <v>0</v>
      </c>
      <c r="R9">
        <f>0+O10+O14+O18+O22+O26+O30</f>
        <v>0</v>
      </c>
    </row>
    <row r="10" spans="1:18" x14ac:dyDescent="0.2">
      <c r="A10" s="12" t="s">
        <v>37</v>
      </c>
      <c r="B10" s="17" t="s">
        <v>18</v>
      </c>
      <c r="C10" s="17" t="s">
        <v>2261</v>
      </c>
      <c r="D10" s="12" t="s">
        <v>45</v>
      </c>
      <c r="E10" s="18" t="s">
        <v>2262</v>
      </c>
      <c r="F10" s="19" t="s">
        <v>197</v>
      </c>
      <c r="G10" s="20">
        <v>192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2263</v>
      </c>
    </row>
    <row r="12" spans="1:18" x14ac:dyDescent="0.2">
      <c r="A12" s="24" t="s">
        <v>44</v>
      </c>
      <c r="E12" s="25" t="s">
        <v>45</v>
      </c>
    </row>
    <row r="13" spans="1:18" ht="25.5" x14ac:dyDescent="0.2">
      <c r="A13" t="s">
        <v>46</v>
      </c>
      <c r="E13" s="23" t="s">
        <v>1134</v>
      </c>
    </row>
    <row r="14" spans="1:18" x14ac:dyDescent="0.2">
      <c r="A14" s="12" t="s">
        <v>37</v>
      </c>
      <c r="B14" s="17" t="s">
        <v>17</v>
      </c>
      <c r="C14" s="17" t="s">
        <v>1451</v>
      </c>
      <c r="D14" s="12" t="s">
        <v>45</v>
      </c>
      <c r="E14" s="18" t="s">
        <v>1452</v>
      </c>
      <c r="F14" s="19" t="s">
        <v>129</v>
      </c>
      <c r="G14" s="20">
        <v>864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1453</v>
      </c>
    </row>
    <row r="16" spans="1:18" x14ac:dyDescent="0.2">
      <c r="A16" s="24" t="s">
        <v>44</v>
      </c>
      <c r="E16" s="25" t="s">
        <v>2264</v>
      </c>
    </row>
    <row r="17" spans="1:16" ht="38.25" x14ac:dyDescent="0.2">
      <c r="A17" t="s">
        <v>46</v>
      </c>
      <c r="E17" s="23" t="s">
        <v>1455</v>
      </c>
    </row>
    <row r="18" spans="1:16" x14ac:dyDescent="0.2">
      <c r="A18" s="12" t="s">
        <v>37</v>
      </c>
      <c r="B18" s="17" t="s">
        <v>16</v>
      </c>
      <c r="C18" s="17" t="s">
        <v>259</v>
      </c>
      <c r="D18" s="12" t="s">
        <v>45</v>
      </c>
      <c r="E18" s="18" t="s">
        <v>260</v>
      </c>
      <c r="F18" s="19" t="s">
        <v>180</v>
      </c>
      <c r="G18" s="20">
        <v>983.19299999999998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45</v>
      </c>
    </row>
    <row r="20" spans="1:16" ht="38.25" x14ac:dyDescent="0.2">
      <c r="A20" s="24" t="s">
        <v>44</v>
      </c>
      <c r="E20" s="25" t="s">
        <v>2265</v>
      </c>
    </row>
    <row r="21" spans="1:16" ht="306" x14ac:dyDescent="0.2">
      <c r="A21" t="s">
        <v>46</v>
      </c>
      <c r="E21" s="23" t="s">
        <v>262</v>
      </c>
    </row>
    <row r="22" spans="1:16" x14ac:dyDescent="0.2">
      <c r="A22" s="12" t="s">
        <v>37</v>
      </c>
      <c r="B22" s="17" t="s">
        <v>25</v>
      </c>
      <c r="C22" s="17" t="s">
        <v>263</v>
      </c>
      <c r="D22" s="12" t="s">
        <v>45</v>
      </c>
      <c r="E22" s="18" t="s">
        <v>264</v>
      </c>
      <c r="F22" s="19" t="s">
        <v>180</v>
      </c>
      <c r="G22" s="20">
        <v>983.19299999999998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2266</v>
      </c>
    </row>
    <row r="24" spans="1:16" ht="25.5" x14ac:dyDescent="0.2">
      <c r="A24" s="24" t="s">
        <v>44</v>
      </c>
      <c r="E24" s="25" t="s">
        <v>2267</v>
      </c>
    </row>
    <row r="25" spans="1:16" ht="318.75" x14ac:dyDescent="0.2">
      <c r="A25" t="s">
        <v>46</v>
      </c>
      <c r="E25" s="23" t="s">
        <v>266</v>
      </c>
    </row>
    <row r="26" spans="1:16" x14ac:dyDescent="0.2">
      <c r="A26" s="12" t="s">
        <v>37</v>
      </c>
      <c r="B26" s="17" t="s">
        <v>27</v>
      </c>
      <c r="C26" s="17" t="s">
        <v>279</v>
      </c>
      <c r="D26" s="12" t="s">
        <v>45</v>
      </c>
      <c r="E26" s="18" t="s">
        <v>280</v>
      </c>
      <c r="F26" s="19" t="s">
        <v>180</v>
      </c>
      <c r="G26" s="20">
        <v>1517.3040000000001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ht="38.25" x14ac:dyDescent="0.2">
      <c r="A28" s="24" t="s">
        <v>44</v>
      </c>
      <c r="E28" s="25" t="s">
        <v>2268</v>
      </c>
    </row>
    <row r="29" spans="1:16" ht="191.25" x14ac:dyDescent="0.2">
      <c r="A29" t="s">
        <v>46</v>
      </c>
      <c r="E29" s="23" t="s">
        <v>282</v>
      </c>
    </row>
    <row r="30" spans="1:16" x14ac:dyDescent="0.2">
      <c r="A30" s="12" t="s">
        <v>37</v>
      </c>
      <c r="B30" s="17" t="s">
        <v>29</v>
      </c>
      <c r="C30" s="17" t="s">
        <v>2269</v>
      </c>
      <c r="D30" s="12" t="s">
        <v>45</v>
      </c>
      <c r="E30" s="18" t="s">
        <v>2270</v>
      </c>
      <c r="F30" s="19" t="s">
        <v>180</v>
      </c>
      <c r="G30" s="20">
        <v>137.06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299</v>
      </c>
    </row>
    <row r="32" spans="1:16" x14ac:dyDescent="0.2">
      <c r="A32" s="24" t="s">
        <v>44</v>
      </c>
      <c r="E32" s="25" t="s">
        <v>2271</v>
      </c>
    </row>
    <row r="33" spans="1:18" ht="280.5" x14ac:dyDescent="0.2">
      <c r="A33" t="s">
        <v>46</v>
      </c>
      <c r="E33" s="23" t="s">
        <v>2272</v>
      </c>
    </row>
    <row r="34" spans="1:18" ht="12.75" customHeight="1" x14ac:dyDescent="0.2">
      <c r="A34" s="2" t="s">
        <v>35</v>
      </c>
      <c r="B34" s="2"/>
      <c r="C34" s="27" t="s">
        <v>17</v>
      </c>
      <c r="D34" s="2"/>
      <c r="E34" s="15" t="s">
        <v>346</v>
      </c>
      <c r="F34" s="2"/>
      <c r="G34" s="2"/>
      <c r="H34" s="2"/>
      <c r="I34" s="28">
        <f>0+Q34</f>
        <v>0</v>
      </c>
      <c r="O34">
        <f>0+R34</f>
        <v>0</v>
      </c>
      <c r="Q34">
        <f>0+I35+I39+I43+I47+I51+I55+I59</f>
        <v>0</v>
      </c>
      <c r="R34">
        <f>0+O35+O39+O43+O47+O51+O55+O59</f>
        <v>0</v>
      </c>
    </row>
    <row r="35" spans="1:18" x14ac:dyDescent="0.2">
      <c r="A35" s="12" t="s">
        <v>37</v>
      </c>
      <c r="B35" s="17" t="s">
        <v>64</v>
      </c>
      <c r="C35" s="17" t="s">
        <v>348</v>
      </c>
      <c r="D35" s="12" t="s">
        <v>45</v>
      </c>
      <c r="E35" s="18" t="s">
        <v>349</v>
      </c>
      <c r="F35" s="19" t="s">
        <v>197</v>
      </c>
      <c r="G35" s="20">
        <v>192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2273</v>
      </c>
    </row>
    <row r="37" spans="1:18" x14ac:dyDescent="0.2">
      <c r="A37" s="24" t="s">
        <v>44</v>
      </c>
      <c r="E37" s="25" t="s">
        <v>2274</v>
      </c>
    </row>
    <row r="38" spans="1:18" ht="165.75" x14ac:dyDescent="0.2">
      <c r="A38" t="s">
        <v>46</v>
      </c>
      <c r="E38" s="23" t="s">
        <v>351</v>
      </c>
    </row>
    <row r="39" spans="1:18" x14ac:dyDescent="0.2">
      <c r="A39" s="12" t="s">
        <v>37</v>
      </c>
      <c r="B39" s="17" t="s">
        <v>67</v>
      </c>
      <c r="C39" s="17" t="s">
        <v>1499</v>
      </c>
      <c r="D39" s="12" t="s">
        <v>45</v>
      </c>
      <c r="E39" s="18" t="s">
        <v>1500</v>
      </c>
      <c r="F39" s="19" t="s">
        <v>180</v>
      </c>
      <c r="G39" s="20">
        <v>51.84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1501</v>
      </c>
    </row>
    <row r="41" spans="1:18" x14ac:dyDescent="0.2">
      <c r="A41" s="24" t="s">
        <v>44</v>
      </c>
      <c r="E41" s="25" t="s">
        <v>2275</v>
      </c>
    </row>
    <row r="42" spans="1:18" ht="51" x14ac:dyDescent="0.2">
      <c r="A42" t="s">
        <v>46</v>
      </c>
      <c r="E42" s="23" t="s">
        <v>1503</v>
      </c>
    </row>
    <row r="43" spans="1:18" x14ac:dyDescent="0.2">
      <c r="A43" s="12" t="s">
        <v>37</v>
      </c>
      <c r="B43" s="17" t="s">
        <v>32</v>
      </c>
      <c r="C43" s="17" t="s">
        <v>2022</v>
      </c>
      <c r="D43" s="12" t="s">
        <v>45</v>
      </c>
      <c r="E43" s="18" t="s">
        <v>2023</v>
      </c>
      <c r="F43" s="19" t="s">
        <v>180</v>
      </c>
      <c r="G43" s="20">
        <v>534.11400000000003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8" ht="25.5" x14ac:dyDescent="0.2">
      <c r="A44" s="22" t="s">
        <v>42</v>
      </c>
      <c r="E44" s="23" t="s">
        <v>2276</v>
      </c>
    </row>
    <row r="45" spans="1:18" x14ac:dyDescent="0.2">
      <c r="A45" s="24" t="s">
        <v>44</v>
      </c>
      <c r="E45" s="25" t="s">
        <v>2277</v>
      </c>
    </row>
    <row r="46" spans="1:18" ht="409.5" x14ac:dyDescent="0.2">
      <c r="A46" t="s">
        <v>46</v>
      </c>
      <c r="E46" s="23" t="s">
        <v>1512</v>
      </c>
    </row>
    <row r="47" spans="1:18" x14ac:dyDescent="0.2">
      <c r="A47" s="12" t="s">
        <v>37</v>
      </c>
      <c r="B47" s="17" t="s">
        <v>34</v>
      </c>
      <c r="C47" s="17" t="s">
        <v>1513</v>
      </c>
      <c r="D47" s="12" t="s">
        <v>45</v>
      </c>
      <c r="E47" s="18" t="s">
        <v>1514</v>
      </c>
      <c r="F47" s="19" t="s">
        <v>150</v>
      </c>
      <c r="G47" s="20">
        <v>53.411000000000001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8" x14ac:dyDescent="0.2">
      <c r="A48" s="22" t="s">
        <v>42</v>
      </c>
      <c r="E48" s="23" t="s">
        <v>2278</v>
      </c>
    </row>
    <row r="49" spans="1:18" x14ac:dyDescent="0.2">
      <c r="A49" s="24" t="s">
        <v>44</v>
      </c>
      <c r="E49" s="25" t="s">
        <v>2279</v>
      </c>
    </row>
    <row r="50" spans="1:18" ht="267.75" x14ac:dyDescent="0.2">
      <c r="A50" t="s">
        <v>46</v>
      </c>
      <c r="E50" s="23" t="s">
        <v>1517</v>
      </c>
    </row>
    <row r="51" spans="1:18" x14ac:dyDescent="0.2">
      <c r="A51" s="12" t="s">
        <v>37</v>
      </c>
      <c r="B51" s="17" t="s">
        <v>74</v>
      </c>
      <c r="C51" s="17" t="s">
        <v>2280</v>
      </c>
      <c r="D51" s="12" t="s">
        <v>45</v>
      </c>
      <c r="E51" s="18" t="s">
        <v>2281</v>
      </c>
      <c r="F51" s="19" t="s">
        <v>197</v>
      </c>
      <c r="G51" s="20">
        <v>840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2282</v>
      </c>
    </row>
    <row r="53" spans="1:18" x14ac:dyDescent="0.2">
      <c r="A53" s="24" t="s">
        <v>44</v>
      </c>
      <c r="E53" s="25" t="s">
        <v>2283</v>
      </c>
    </row>
    <row r="54" spans="1:18" ht="191.25" x14ac:dyDescent="0.2">
      <c r="A54" t="s">
        <v>46</v>
      </c>
      <c r="E54" s="23" t="s">
        <v>387</v>
      </c>
    </row>
    <row r="55" spans="1:18" x14ac:dyDescent="0.2">
      <c r="A55" s="12" t="s">
        <v>37</v>
      </c>
      <c r="B55" s="17" t="s">
        <v>79</v>
      </c>
      <c r="C55" s="17" t="s">
        <v>1535</v>
      </c>
      <c r="D55" s="12" t="s">
        <v>45</v>
      </c>
      <c r="E55" s="18" t="s">
        <v>1536</v>
      </c>
      <c r="F55" s="19" t="s">
        <v>180</v>
      </c>
      <c r="G55" s="20">
        <v>376.32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x14ac:dyDescent="0.2">
      <c r="A56" s="22" t="s">
        <v>42</v>
      </c>
      <c r="E56" s="23" t="s">
        <v>2284</v>
      </c>
    </row>
    <row r="57" spans="1:18" x14ac:dyDescent="0.2">
      <c r="A57" s="24" t="s">
        <v>44</v>
      </c>
      <c r="E57" s="25" t="s">
        <v>2285</v>
      </c>
    </row>
    <row r="58" spans="1:18" ht="369.75" x14ac:dyDescent="0.2">
      <c r="A58" t="s">
        <v>46</v>
      </c>
      <c r="E58" s="23" t="s">
        <v>2286</v>
      </c>
    </row>
    <row r="59" spans="1:18" x14ac:dyDescent="0.2">
      <c r="A59" s="12" t="s">
        <v>37</v>
      </c>
      <c r="B59" s="17" t="s">
        <v>84</v>
      </c>
      <c r="C59" s="17" t="s">
        <v>1539</v>
      </c>
      <c r="D59" s="12" t="s">
        <v>45</v>
      </c>
      <c r="E59" s="18" t="s">
        <v>1540</v>
      </c>
      <c r="F59" s="19" t="s">
        <v>150</v>
      </c>
      <c r="G59" s="20">
        <v>56.448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8" x14ac:dyDescent="0.2">
      <c r="A60" s="22" t="s">
        <v>42</v>
      </c>
      <c r="E60" s="23" t="s">
        <v>45</v>
      </c>
    </row>
    <row r="61" spans="1:18" ht="25.5" x14ac:dyDescent="0.2">
      <c r="A61" s="24" t="s">
        <v>44</v>
      </c>
      <c r="E61" s="25" t="s">
        <v>2287</v>
      </c>
    </row>
    <row r="62" spans="1:18" ht="267.75" x14ac:dyDescent="0.2">
      <c r="A62" t="s">
        <v>46</v>
      </c>
      <c r="E62" s="23" t="s">
        <v>1543</v>
      </c>
    </row>
    <row r="63" spans="1:18" ht="12.75" customHeight="1" x14ac:dyDescent="0.2">
      <c r="A63" s="2" t="s">
        <v>35</v>
      </c>
      <c r="B63" s="2"/>
      <c r="C63" s="27" t="s">
        <v>16</v>
      </c>
      <c r="D63" s="2"/>
      <c r="E63" s="15" t="s">
        <v>393</v>
      </c>
      <c r="F63" s="2"/>
      <c r="G63" s="2"/>
      <c r="H63" s="2"/>
      <c r="I63" s="28">
        <f>0+Q63</f>
        <v>0</v>
      </c>
      <c r="O63">
        <f>0+R63</f>
        <v>0</v>
      </c>
      <c r="Q63">
        <f>0+I64+I68+I72+I76+I80</f>
        <v>0</v>
      </c>
      <c r="R63">
        <f>0+O64+O68+O72+O76+O80</f>
        <v>0</v>
      </c>
    </row>
    <row r="64" spans="1:18" x14ac:dyDescent="0.2">
      <c r="A64" s="12" t="s">
        <v>37</v>
      </c>
      <c r="B64" s="17" t="s">
        <v>86</v>
      </c>
      <c r="C64" s="17" t="s">
        <v>1554</v>
      </c>
      <c r="D64" s="12" t="s">
        <v>45</v>
      </c>
      <c r="E64" s="18" t="s">
        <v>1555</v>
      </c>
      <c r="F64" s="19" t="s">
        <v>681</v>
      </c>
      <c r="G64" s="20">
        <v>1248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2" t="s">
        <v>42</v>
      </c>
      <c r="E65" s="23" t="s">
        <v>2288</v>
      </c>
    </row>
    <row r="66" spans="1:16" x14ac:dyDescent="0.2">
      <c r="A66" s="24" t="s">
        <v>44</v>
      </c>
      <c r="E66" s="25" t="s">
        <v>2289</v>
      </c>
    </row>
    <row r="67" spans="1:16" ht="25.5" x14ac:dyDescent="0.2">
      <c r="A67" t="s">
        <v>46</v>
      </c>
      <c r="E67" s="23" t="s">
        <v>1558</v>
      </c>
    </row>
    <row r="68" spans="1:16" x14ac:dyDescent="0.2">
      <c r="A68" s="12" t="s">
        <v>37</v>
      </c>
      <c r="B68" s="17" t="s">
        <v>93</v>
      </c>
      <c r="C68" s="17" t="s">
        <v>395</v>
      </c>
      <c r="D68" s="12" t="s">
        <v>45</v>
      </c>
      <c r="E68" s="18" t="s">
        <v>2290</v>
      </c>
      <c r="F68" s="19" t="s">
        <v>180</v>
      </c>
      <c r="G68" s="20">
        <v>54.911999999999999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6" ht="25.5" x14ac:dyDescent="0.2">
      <c r="A69" s="22" t="s">
        <v>42</v>
      </c>
      <c r="E69" s="23" t="s">
        <v>2291</v>
      </c>
    </row>
    <row r="70" spans="1:16" x14ac:dyDescent="0.2">
      <c r="A70" s="24" t="s">
        <v>44</v>
      </c>
      <c r="E70" s="25" t="s">
        <v>2292</v>
      </c>
    </row>
    <row r="71" spans="1:16" ht="382.5" x14ac:dyDescent="0.2">
      <c r="A71" t="s">
        <v>46</v>
      </c>
      <c r="E71" s="23" t="s">
        <v>398</v>
      </c>
    </row>
    <row r="72" spans="1:16" x14ac:dyDescent="0.2">
      <c r="A72" s="12" t="s">
        <v>37</v>
      </c>
      <c r="B72" s="17" t="s">
        <v>99</v>
      </c>
      <c r="C72" s="17" t="s">
        <v>1561</v>
      </c>
      <c r="D72" s="12" t="s">
        <v>45</v>
      </c>
      <c r="E72" s="18" t="s">
        <v>1562</v>
      </c>
      <c r="F72" s="19" t="s">
        <v>150</v>
      </c>
      <c r="G72" s="20">
        <v>8.2370000000000001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6" x14ac:dyDescent="0.2">
      <c r="A73" s="22" t="s">
        <v>42</v>
      </c>
      <c r="E73" s="23" t="s">
        <v>2293</v>
      </c>
    </row>
    <row r="74" spans="1:16" x14ac:dyDescent="0.2">
      <c r="A74" s="24" t="s">
        <v>44</v>
      </c>
      <c r="E74" s="25" t="s">
        <v>2294</v>
      </c>
    </row>
    <row r="75" spans="1:16" ht="242.25" x14ac:dyDescent="0.2">
      <c r="A75" t="s">
        <v>46</v>
      </c>
      <c r="E75" s="23" t="s">
        <v>404</v>
      </c>
    </row>
    <row r="76" spans="1:16" ht="25.5" x14ac:dyDescent="0.2">
      <c r="A76" s="12" t="s">
        <v>37</v>
      </c>
      <c r="B76" s="17" t="s">
        <v>103</v>
      </c>
      <c r="C76" s="17" t="s">
        <v>2085</v>
      </c>
      <c r="D76" s="12" t="s">
        <v>45</v>
      </c>
      <c r="E76" s="18" t="s">
        <v>2295</v>
      </c>
      <c r="F76" s="19" t="s">
        <v>180</v>
      </c>
      <c r="G76" s="20">
        <v>438.33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6" ht="38.25" x14ac:dyDescent="0.2">
      <c r="A77" s="22" t="s">
        <v>42</v>
      </c>
      <c r="E77" s="23" t="s">
        <v>2296</v>
      </c>
    </row>
    <row r="78" spans="1:16" ht="51" x14ac:dyDescent="0.2">
      <c r="A78" s="24" t="s">
        <v>44</v>
      </c>
      <c r="E78" s="25" t="s">
        <v>2297</v>
      </c>
    </row>
    <row r="79" spans="1:16" ht="369.75" x14ac:dyDescent="0.2">
      <c r="A79" t="s">
        <v>46</v>
      </c>
      <c r="E79" s="23" t="s">
        <v>410</v>
      </c>
    </row>
    <row r="80" spans="1:16" x14ac:dyDescent="0.2">
      <c r="A80" s="12" t="s">
        <v>37</v>
      </c>
      <c r="B80" s="17" t="s">
        <v>107</v>
      </c>
      <c r="C80" s="17" t="s">
        <v>2093</v>
      </c>
      <c r="D80" s="12" t="s">
        <v>45</v>
      </c>
      <c r="E80" s="18" t="s">
        <v>2094</v>
      </c>
      <c r="F80" s="19" t="s">
        <v>150</v>
      </c>
      <c r="G80" s="20">
        <v>52.6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8" x14ac:dyDescent="0.2">
      <c r="A81" s="22" t="s">
        <v>42</v>
      </c>
      <c r="E81" s="23" t="s">
        <v>2298</v>
      </c>
    </row>
    <row r="82" spans="1:18" x14ac:dyDescent="0.2">
      <c r="A82" s="24" t="s">
        <v>44</v>
      </c>
      <c r="E82" s="25" t="s">
        <v>2299</v>
      </c>
    </row>
    <row r="83" spans="1:18" ht="267.75" x14ac:dyDescent="0.2">
      <c r="A83" t="s">
        <v>46</v>
      </c>
      <c r="E83" s="23" t="s">
        <v>1543</v>
      </c>
    </row>
    <row r="84" spans="1:18" ht="12.75" customHeight="1" x14ac:dyDescent="0.2">
      <c r="A84" s="2" t="s">
        <v>35</v>
      </c>
      <c r="B84" s="2"/>
      <c r="C84" s="27" t="s">
        <v>25</v>
      </c>
      <c r="D84" s="2"/>
      <c r="E84" s="15" t="s">
        <v>405</v>
      </c>
      <c r="F84" s="2"/>
      <c r="G84" s="2"/>
      <c r="H84" s="2"/>
      <c r="I84" s="28">
        <f>0+Q84</f>
        <v>0</v>
      </c>
      <c r="O84">
        <f>0+R84</f>
        <v>0</v>
      </c>
      <c r="Q84">
        <f>0+I85+I89+I93+I97</f>
        <v>0</v>
      </c>
      <c r="R84">
        <f>0+O85+O89+O93+O97</f>
        <v>0</v>
      </c>
    </row>
    <row r="85" spans="1:18" x14ac:dyDescent="0.2">
      <c r="A85" s="12" t="s">
        <v>37</v>
      </c>
      <c r="B85" s="17" t="s">
        <v>111</v>
      </c>
      <c r="C85" s="17" t="s">
        <v>703</v>
      </c>
      <c r="D85" s="12" t="s">
        <v>45</v>
      </c>
      <c r="E85" s="18" t="s">
        <v>704</v>
      </c>
      <c r="F85" s="19" t="s">
        <v>180</v>
      </c>
      <c r="G85" s="20">
        <v>78.066999999999993</v>
      </c>
      <c r="H85" s="21">
        <v>0</v>
      </c>
      <c r="I85" s="21">
        <f>ROUND(ROUND(H85,2)*ROUND(G85,3),2)</f>
        <v>0</v>
      </c>
      <c r="O85">
        <f>(I85*21)/100</f>
        <v>0</v>
      </c>
      <c r="P85" t="s">
        <v>17</v>
      </c>
    </row>
    <row r="86" spans="1:18" x14ac:dyDescent="0.2">
      <c r="A86" s="22" t="s">
        <v>42</v>
      </c>
      <c r="E86" s="23" t="s">
        <v>2300</v>
      </c>
    </row>
    <row r="87" spans="1:18" ht="25.5" x14ac:dyDescent="0.2">
      <c r="A87" s="24" t="s">
        <v>44</v>
      </c>
      <c r="E87" s="25" t="s">
        <v>2301</v>
      </c>
    </row>
    <row r="88" spans="1:18" ht="369.75" x14ac:dyDescent="0.2">
      <c r="A88" t="s">
        <v>46</v>
      </c>
      <c r="E88" s="23" t="s">
        <v>410</v>
      </c>
    </row>
    <row r="89" spans="1:18" x14ac:dyDescent="0.2">
      <c r="A89" s="12" t="s">
        <v>37</v>
      </c>
      <c r="B89" s="17" t="s">
        <v>115</v>
      </c>
      <c r="C89" s="17" t="s">
        <v>417</v>
      </c>
      <c r="D89" s="12" t="s">
        <v>45</v>
      </c>
      <c r="E89" s="18" t="s">
        <v>418</v>
      </c>
      <c r="F89" s="19" t="s">
        <v>180</v>
      </c>
      <c r="G89" s="20">
        <v>72.58</v>
      </c>
      <c r="H89" s="21">
        <v>0</v>
      </c>
      <c r="I89" s="21">
        <f>ROUND(ROUND(H89,2)*ROUND(G89,3),2)</f>
        <v>0</v>
      </c>
      <c r="O89">
        <f>(I89*21)/100</f>
        <v>0</v>
      </c>
      <c r="P89" t="s">
        <v>17</v>
      </c>
    </row>
    <row r="90" spans="1:18" x14ac:dyDescent="0.2">
      <c r="A90" s="22" t="s">
        <v>42</v>
      </c>
      <c r="E90" s="23" t="s">
        <v>2302</v>
      </c>
    </row>
    <row r="91" spans="1:18" x14ac:dyDescent="0.2">
      <c r="A91" s="24" t="s">
        <v>44</v>
      </c>
      <c r="E91" s="25" t="s">
        <v>2303</v>
      </c>
    </row>
    <row r="92" spans="1:18" ht="38.25" x14ac:dyDescent="0.2">
      <c r="A92" t="s">
        <v>46</v>
      </c>
      <c r="E92" s="23" t="s">
        <v>357</v>
      </c>
    </row>
    <row r="93" spans="1:18" x14ac:dyDescent="0.2">
      <c r="A93" s="12" t="s">
        <v>37</v>
      </c>
      <c r="B93" s="17" t="s">
        <v>121</v>
      </c>
      <c r="C93" s="17" t="s">
        <v>1634</v>
      </c>
      <c r="D93" s="12" t="s">
        <v>45</v>
      </c>
      <c r="E93" s="18" t="s">
        <v>1635</v>
      </c>
      <c r="F93" s="19" t="s">
        <v>180</v>
      </c>
      <c r="G93" s="20">
        <v>252.744</v>
      </c>
      <c r="H93" s="21">
        <v>0</v>
      </c>
      <c r="I93" s="21">
        <f>ROUND(ROUND(H93,2)*ROUND(G93,3),2)</f>
        <v>0</v>
      </c>
      <c r="O93">
        <f>(I93*21)/100</f>
        <v>0</v>
      </c>
      <c r="P93" t="s">
        <v>17</v>
      </c>
    </row>
    <row r="94" spans="1:18" x14ac:dyDescent="0.2">
      <c r="A94" s="22" t="s">
        <v>42</v>
      </c>
      <c r="E94" s="23" t="s">
        <v>2304</v>
      </c>
    </row>
    <row r="95" spans="1:18" ht="25.5" x14ac:dyDescent="0.2">
      <c r="A95" s="24" t="s">
        <v>44</v>
      </c>
      <c r="E95" s="25" t="s">
        <v>2305</v>
      </c>
    </row>
    <row r="96" spans="1:18" ht="38.25" x14ac:dyDescent="0.2">
      <c r="A96" t="s">
        <v>46</v>
      </c>
      <c r="E96" s="23" t="s">
        <v>357</v>
      </c>
    </row>
    <row r="97" spans="1:18" x14ac:dyDescent="0.2">
      <c r="A97" s="12" t="s">
        <v>37</v>
      </c>
      <c r="B97" s="17" t="s">
        <v>126</v>
      </c>
      <c r="C97" s="17" t="s">
        <v>2306</v>
      </c>
      <c r="D97" s="12" t="s">
        <v>45</v>
      </c>
      <c r="E97" s="18" t="s">
        <v>2307</v>
      </c>
      <c r="F97" s="19" t="s">
        <v>180</v>
      </c>
      <c r="G97" s="20">
        <v>23.04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8" x14ac:dyDescent="0.2">
      <c r="A98" s="22" t="s">
        <v>42</v>
      </c>
      <c r="E98" s="23" t="s">
        <v>45</v>
      </c>
    </row>
    <row r="99" spans="1:18" x14ac:dyDescent="0.2">
      <c r="A99" s="24" t="s">
        <v>44</v>
      </c>
      <c r="E99" s="25" t="s">
        <v>2308</v>
      </c>
    </row>
    <row r="100" spans="1:18" ht="38.25" x14ac:dyDescent="0.2">
      <c r="A100" t="s">
        <v>46</v>
      </c>
      <c r="E100" s="23" t="s">
        <v>2309</v>
      </c>
    </row>
    <row r="101" spans="1:18" ht="12.75" customHeight="1" x14ac:dyDescent="0.2">
      <c r="A101" s="2" t="s">
        <v>35</v>
      </c>
      <c r="B101" s="2"/>
      <c r="C101" s="27" t="s">
        <v>64</v>
      </c>
      <c r="D101" s="2"/>
      <c r="E101" s="15" t="s">
        <v>497</v>
      </c>
      <c r="F101" s="2"/>
      <c r="G101" s="2"/>
      <c r="H101" s="2"/>
      <c r="I101" s="28">
        <f>0+Q101</f>
        <v>0</v>
      </c>
      <c r="O101">
        <f>0+R101</f>
        <v>0</v>
      </c>
      <c r="Q101">
        <f>0+I102+I106+I110+I114</f>
        <v>0</v>
      </c>
      <c r="R101">
        <f>0+O102+O106+O110+O114</f>
        <v>0</v>
      </c>
    </row>
    <row r="102" spans="1:18" ht="25.5" x14ac:dyDescent="0.2">
      <c r="A102" s="12" t="s">
        <v>37</v>
      </c>
      <c r="B102" s="17" t="s">
        <v>131</v>
      </c>
      <c r="C102" s="17" t="s">
        <v>1677</v>
      </c>
      <c r="D102" s="12" t="s">
        <v>45</v>
      </c>
      <c r="E102" s="18" t="s">
        <v>1678</v>
      </c>
      <c r="F102" s="19" t="s">
        <v>166</v>
      </c>
      <c r="G102" s="20">
        <v>71.385000000000005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8" ht="25.5" x14ac:dyDescent="0.2">
      <c r="A103" s="22" t="s">
        <v>42</v>
      </c>
      <c r="E103" s="23" t="s">
        <v>2310</v>
      </c>
    </row>
    <row r="104" spans="1:18" ht="51" x14ac:dyDescent="0.2">
      <c r="A104" s="24" t="s">
        <v>44</v>
      </c>
      <c r="E104" s="25" t="s">
        <v>2311</v>
      </c>
    </row>
    <row r="105" spans="1:18" ht="191.25" x14ac:dyDescent="0.2">
      <c r="A105" t="s">
        <v>46</v>
      </c>
      <c r="E105" s="23" t="s">
        <v>1681</v>
      </c>
    </row>
    <row r="106" spans="1:18" x14ac:dyDescent="0.2">
      <c r="A106" s="12" t="s">
        <v>37</v>
      </c>
      <c r="B106" s="17" t="s">
        <v>136</v>
      </c>
      <c r="C106" s="17" t="s">
        <v>2312</v>
      </c>
      <c r="D106" s="12" t="s">
        <v>45</v>
      </c>
      <c r="E106" s="18" t="s">
        <v>2313</v>
      </c>
      <c r="F106" s="19" t="s">
        <v>166</v>
      </c>
      <c r="G106" s="20">
        <v>153.6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8" x14ac:dyDescent="0.2">
      <c r="A107" s="22" t="s">
        <v>42</v>
      </c>
      <c r="E107" s="23" t="s">
        <v>2314</v>
      </c>
    </row>
    <row r="108" spans="1:18" x14ac:dyDescent="0.2">
      <c r="A108" s="24" t="s">
        <v>44</v>
      </c>
      <c r="E108" s="25" t="s">
        <v>2315</v>
      </c>
    </row>
    <row r="109" spans="1:18" ht="38.25" x14ac:dyDescent="0.2">
      <c r="A109" t="s">
        <v>46</v>
      </c>
      <c r="E109" s="23" t="s">
        <v>1691</v>
      </c>
    </row>
    <row r="110" spans="1:18" x14ac:dyDescent="0.2">
      <c r="A110" s="12" t="s">
        <v>37</v>
      </c>
      <c r="B110" s="17" t="s">
        <v>141</v>
      </c>
      <c r="C110" s="17" t="s">
        <v>1700</v>
      </c>
      <c r="D110" s="12" t="s">
        <v>45</v>
      </c>
      <c r="E110" s="18" t="s">
        <v>1701</v>
      </c>
      <c r="F110" s="19" t="s">
        <v>166</v>
      </c>
      <c r="G110" s="20">
        <v>278.39999999999998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8" x14ac:dyDescent="0.2">
      <c r="A111" s="22" t="s">
        <v>42</v>
      </c>
      <c r="E111" s="23" t="s">
        <v>2316</v>
      </c>
    </row>
    <row r="112" spans="1:18" x14ac:dyDescent="0.2">
      <c r="A112" s="24" t="s">
        <v>44</v>
      </c>
      <c r="E112" s="25" t="s">
        <v>2317</v>
      </c>
    </row>
    <row r="113" spans="1:18" ht="51" x14ac:dyDescent="0.2">
      <c r="A113" t="s">
        <v>46</v>
      </c>
      <c r="E113" s="23" t="s">
        <v>503</v>
      </c>
    </row>
    <row r="114" spans="1:18" x14ac:dyDescent="0.2">
      <c r="A114" s="12" t="s">
        <v>37</v>
      </c>
      <c r="B114" s="17" t="s">
        <v>319</v>
      </c>
      <c r="C114" s="17" t="s">
        <v>499</v>
      </c>
      <c r="D114" s="12" t="s">
        <v>45</v>
      </c>
      <c r="E114" s="18" t="s">
        <v>500</v>
      </c>
      <c r="F114" s="19" t="s">
        <v>166</v>
      </c>
      <c r="G114" s="20">
        <v>551.79999999999995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8" x14ac:dyDescent="0.2">
      <c r="A115" s="22" t="s">
        <v>42</v>
      </c>
      <c r="E115" s="23" t="s">
        <v>2318</v>
      </c>
    </row>
    <row r="116" spans="1:18" x14ac:dyDescent="0.2">
      <c r="A116" s="24" t="s">
        <v>44</v>
      </c>
      <c r="E116" s="25" t="s">
        <v>2319</v>
      </c>
    </row>
    <row r="117" spans="1:18" ht="51" x14ac:dyDescent="0.2">
      <c r="A117" t="s">
        <v>46</v>
      </c>
      <c r="E117" s="23" t="s">
        <v>503</v>
      </c>
    </row>
    <row r="118" spans="1:18" ht="12.75" customHeight="1" x14ac:dyDescent="0.2">
      <c r="A118" s="2" t="s">
        <v>35</v>
      </c>
      <c r="B118" s="2"/>
      <c r="C118" s="27" t="s">
        <v>32</v>
      </c>
      <c r="D118" s="2"/>
      <c r="E118" s="15" t="s">
        <v>177</v>
      </c>
      <c r="F118" s="2"/>
      <c r="G118" s="2"/>
      <c r="H118" s="2"/>
      <c r="I118" s="28">
        <f>0+Q118</f>
        <v>0</v>
      </c>
      <c r="O118">
        <f>0+R118</f>
        <v>0</v>
      </c>
      <c r="Q118">
        <f>0+I119+I123+I127</f>
        <v>0</v>
      </c>
      <c r="R118">
        <f>0+O119+O123+O127</f>
        <v>0</v>
      </c>
    </row>
    <row r="119" spans="1:18" x14ac:dyDescent="0.2">
      <c r="A119" s="12" t="s">
        <v>37</v>
      </c>
      <c r="B119" s="17" t="s">
        <v>325</v>
      </c>
      <c r="C119" s="17" t="s">
        <v>1713</v>
      </c>
      <c r="D119" s="12" t="s">
        <v>45</v>
      </c>
      <c r="E119" s="18" t="s">
        <v>1714</v>
      </c>
      <c r="F119" s="19" t="s">
        <v>197</v>
      </c>
      <c r="G119" s="20">
        <v>192</v>
      </c>
      <c r="H119" s="21">
        <v>0</v>
      </c>
      <c r="I119" s="21">
        <f>ROUND(ROUND(H119,2)*ROUND(G119,3),2)</f>
        <v>0</v>
      </c>
      <c r="O119">
        <f>(I119*21)/100</f>
        <v>0</v>
      </c>
      <c r="P119" t="s">
        <v>17</v>
      </c>
    </row>
    <row r="120" spans="1:18" ht="25.5" x14ac:dyDescent="0.2">
      <c r="A120" s="22" t="s">
        <v>42</v>
      </c>
      <c r="E120" s="23" t="s">
        <v>2320</v>
      </c>
    </row>
    <row r="121" spans="1:18" x14ac:dyDescent="0.2">
      <c r="A121" s="24" t="s">
        <v>44</v>
      </c>
      <c r="E121" s="25" t="s">
        <v>2274</v>
      </c>
    </row>
    <row r="122" spans="1:18" ht="114.75" x14ac:dyDescent="0.2">
      <c r="A122" t="s">
        <v>46</v>
      </c>
      <c r="E122" s="23" t="s">
        <v>1717</v>
      </c>
    </row>
    <row r="123" spans="1:18" x14ac:dyDescent="0.2">
      <c r="A123" s="12" t="s">
        <v>37</v>
      </c>
      <c r="B123" s="17" t="s">
        <v>331</v>
      </c>
      <c r="C123" s="17" t="s">
        <v>2321</v>
      </c>
      <c r="D123" s="12" t="s">
        <v>45</v>
      </c>
      <c r="E123" s="18" t="s">
        <v>2322</v>
      </c>
      <c r="F123" s="19" t="s">
        <v>197</v>
      </c>
      <c r="G123" s="20">
        <v>192</v>
      </c>
      <c r="H123" s="21">
        <v>0</v>
      </c>
      <c r="I123" s="21">
        <f>ROUND(ROUND(H123,2)*ROUND(G123,3),2)</f>
        <v>0</v>
      </c>
      <c r="O123">
        <f>(I123*21)/100</f>
        <v>0</v>
      </c>
      <c r="P123" t="s">
        <v>17</v>
      </c>
    </row>
    <row r="124" spans="1:18" x14ac:dyDescent="0.2">
      <c r="A124" s="22" t="s">
        <v>42</v>
      </c>
      <c r="E124" s="23" t="s">
        <v>2323</v>
      </c>
    </row>
    <row r="125" spans="1:18" x14ac:dyDescent="0.2">
      <c r="A125" s="24" t="s">
        <v>44</v>
      </c>
      <c r="E125" s="25" t="s">
        <v>2274</v>
      </c>
    </row>
    <row r="126" spans="1:18" ht="38.25" x14ac:dyDescent="0.2">
      <c r="A126" t="s">
        <v>46</v>
      </c>
      <c r="E126" s="23" t="s">
        <v>1299</v>
      </c>
    </row>
    <row r="127" spans="1:18" x14ac:dyDescent="0.2">
      <c r="A127" s="12" t="s">
        <v>37</v>
      </c>
      <c r="B127" s="17" t="s">
        <v>335</v>
      </c>
      <c r="C127" s="17" t="s">
        <v>2324</v>
      </c>
      <c r="D127" s="12" t="s">
        <v>45</v>
      </c>
      <c r="E127" s="18" t="s">
        <v>2325</v>
      </c>
      <c r="F127" s="19" t="s">
        <v>89</v>
      </c>
      <c r="G127" s="20">
        <v>16</v>
      </c>
      <c r="H127" s="21">
        <v>0</v>
      </c>
      <c r="I127" s="21">
        <f>ROUND(ROUND(H127,2)*ROUND(G127,3),2)</f>
        <v>0</v>
      </c>
      <c r="O127">
        <f>(I127*21)/100</f>
        <v>0</v>
      </c>
      <c r="P127" t="s">
        <v>17</v>
      </c>
    </row>
    <row r="128" spans="1:18" x14ac:dyDescent="0.2">
      <c r="A128" s="22" t="s">
        <v>42</v>
      </c>
      <c r="E128" s="23" t="s">
        <v>2326</v>
      </c>
    </row>
    <row r="129" spans="1:5" x14ac:dyDescent="0.2">
      <c r="A129" s="24" t="s">
        <v>44</v>
      </c>
      <c r="E129" s="25" t="s">
        <v>2327</v>
      </c>
    </row>
    <row r="130" spans="1:5" ht="38.25" x14ac:dyDescent="0.2">
      <c r="A130" t="s">
        <v>46</v>
      </c>
      <c r="E130" s="23" t="s">
        <v>1763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12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0+O9+O30+O59+O80+O89+O106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0+I9+I30+I59+I80+I89+I106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2328</v>
      </c>
      <c r="D4" s="29"/>
      <c r="E4" s="9" t="s">
        <v>2329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2329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</f>
        <v>0</v>
      </c>
      <c r="R9">
        <f>0+O10+O14+O18+O22+O26</f>
        <v>0</v>
      </c>
    </row>
    <row r="10" spans="1:18" x14ac:dyDescent="0.2">
      <c r="A10" s="12" t="s">
        <v>37</v>
      </c>
      <c r="B10" s="17" t="s">
        <v>18</v>
      </c>
      <c r="C10" s="17" t="s">
        <v>2261</v>
      </c>
      <c r="D10" s="12" t="s">
        <v>45</v>
      </c>
      <c r="E10" s="18" t="s">
        <v>2262</v>
      </c>
      <c r="F10" s="19" t="s">
        <v>197</v>
      </c>
      <c r="G10" s="20">
        <v>88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2330</v>
      </c>
    </row>
    <row r="12" spans="1:18" x14ac:dyDescent="0.2">
      <c r="A12" s="24" t="s">
        <v>44</v>
      </c>
      <c r="E12" s="25" t="s">
        <v>45</v>
      </c>
    </row>
    <row r="13" spans="1:18" ht="25.5" x14ac:dyDescent="0.2">
      <c r="A13" t="s">
        <v>46</v>
      </c>
      <c r="E13" s="23" t="s">
        <v>1134</v>
      </c>
    </row>
    <row r="14" spans="1:18" x14ac:dyDescent="0.2">
      <c r="A14" s="12" t="s">
        <v>37</v>
      </c>
      <c r="B14" s="17" t="s">
        <v>17</v>
      </c>
      <c r="C14" s="17" t="s">
        <v>259</v>
      </c>
      <c r="D14" s="12" t="s">
        <v>45</v>
      </c>
      <c r="E14" s="18" t="s">
        <v>260</v>
      </c>
      <c r="F14" s="19" t="s">
        <v>180</v>
      </c>
      <c r="G14" s="20">
        <v>279.286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ht="38.25" x14ac:dyDescent="0.2">
      <c r="A16" s="24" t="s">
        <v>44</v>
      </c>
      <c r="E16" s="25" t="s">
        <v>2331</v>
      </c>
    </row>
    <row r="17" spans="1:18" ht="306" x14ac:dyDescent="0.2">
      <c r="A17" t="s">
        <v>46</v>
      </c>
      <c r="E17" s="23" t="s">
        <v>262</v>
      </c>
    </row>
    <row r="18" spans="1:18" x14ac:dyDescent="0.2">
      <c r="A18" s="12" t="s">
        <v>37</v>
      </c>
      <c r="B18" s="17" t="s">
        <v>16</v>
      </c>
      <c r="C18" s="17" t="s">
        <v>263</v>
      </c>
      <c r="D18" s="12" t="s">
        <v>45</v>
      </c>
      <c r="E18" s="18" t="s">
        <v>264</v>
      </c>
      <c r="F18" s="19" t="s">
        <v>180</v>
      </c>
      <c r="G18" s="20">
        <v>279.286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2266</v>
      </c>
    </row>
    <row r="20" spans="1:18" x14ac:dyDescent="0.2">
      <c r="A20" s="24" t="s">
        <v>44</v>
      </c>
      <c r="E20" s="25" t="s">
        <v>2332</v>
      </c>
    </row>
    <row r="21" spans="1:18" ht="318.75" x14ac:dyDescent="0.2">
      <c r="A21" t="s">
        <v>46</v>
      </c>
      <c r="E21" s="23" t="s">
        <v>266</v>
      </c>
    </row>
    <row r="22" spans="1:18" x14ac:dyDescent="0.2">
      <c r="A22" s="12" t="s">
        <v>37</v>
      </c>
      <c r="B22" s="17" t="s">
        <v>25</v>
      </c>
      <c r="C22" s="17" t="s">
        <v>279</v>
      </c>
      <c r="D22" s="12" t="s">
        <v>45</v>
      </c>
      <c r="E22" s="18" t="s">
        <v>280</v>
      </c>
      <c r="F22" s="19" t="s">
        <v>180</v>
      </c>
      <c r="G22" s="20">
        <v>382.10300000000001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45</v>
      </c>
    </row>
    <row r="24" spans="1:18" ht="38.25" x14ac:dyDescent="0.2">
      <c r="A24" s="24" t="s">
        <v>44</v>
      </c>
      <c r="E24" s="25" t="s">
        <v>2333</v>
      </c>
    </row>
    <row r="25" spans="1:18" ht="191.25" x14ac:dyDescent="0.2">
      <c r="A25" t="s">
        <v>46</v>
      </c>
      <c r="E25" s="23" t="s">
        <v>282</v>
      </c>
    </row>
    <row r="26" spans="1:18" x14ac:dyDescent="0.2">
      <c r="A26" s="12" t="s">
        <v>37</v>
      </c>
      <c r="B26" s="17" t="s">
        <v>27</v>
      </c>
      <c r="C26" s="17" t="s">
        <v>2269</v>
      </c>
      <c r="D26" s="12" t="s">
        <v>45</v>
      </c>
      <c r="E26" s="18" t="s">
        <v>2270</v>
      </c>
      <c r="F26" s="19" t="s">
        <v>180</v>
      </c>
      <c r="G26" s="20">
        <v>63.56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299</v>
      </c>
    </row>
    <row r="28" spans="1:18" x14ac:dyDescent="0.2">
      <c r="A28" s="24" t="s">
        <v>44</v>
      </c>
      <c r="E28" s="25" t="s">
        <v>2334</v>
      </c>
    </row>
    <row r="29" spans="1:18" ht="280.5" x14ac:dyDescent="0.2">
      <c r="A29" t="s">
        <v>46</v>
      </c>
      <c r="E29" s="23" t="s">
        <v>2272</v>
      </c>
    </row>
    <row r="30" spans="1:18" ht="12.75" customHeight="1" x14ac:dyDescent="0.2">
      <c r="A30" s="2" t="s">
        <v>35</v>
      </c>
      <c r="B30" s="2"/>
      <c r="C30" s="27" t="s">
        <v>17</v>
      </c>
      <c r="D30" s="2"/>
      <c r="E30" s="15" t="s">
        <v>346</v>
      </c>
      <c r="F30" s="2"/>
      <c r="G30" s="2"/>
      <c r="H30" s="2"/>
      <c r="I30" s="28">
        <f>0+Q30</f>
        <v>0</v>
      </c>
      <c r="O30">
        <f>0+R30</f>
        <v>0</v>
      </c>
      <c r="Q30">
        <f>0+I31+I35+I39+I43+I47+I51+I55</f>
        <v>0</v>
      </c>
      <c r="R30">
        <f>0+O31+O35+O39+O43+O47+O51+O55</f>
        <v>0</v>
      </c>
    </row>
    <row r="31" spans="1:18" x14ac:dyDescent="0.2">
      <c r="A31" s="12" t="s">
        <v>37</v>
      </c>
      <c r="B31" s="17" t="s">
        <v>29</v>
      </c>
      <c r="C31" s="17" t="s">
        <v>348</v>
      </c>
      <c r="D31" s="12" t="s">
        <v>45</v>
      </c>
      <c r="E31" s="18" t="s">
        <v>349</v>
      </c>
      <c r="F31" s="19" t="s">
        <v>197</v>
      </c>
      <c r="G31" s="20">
        <v>99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2335</v>
      </c>
    </row>
    <row r="33" spans="1:16" x14ac:dyDescent="0.2">
      <c r="A33" s="24" t="s">
        <v>44</v>
      </c>
      <c r="E33" s="25" t="s">
        <v>2336</v>
      </c>
    </row>
    <row r="34" spans="1:16" ht="165.75" x14ac:dyDescent="0.2">
      <c r="A34" t="s">
        <v>46</v>
      </c>
      <c r="E34" s="23" t="s">
        <v>351</v>
      </c>
    </row>
    <row r="35" spans="1:16" x14ac:dyDescent="0.2">
      <c r="A35" s="12" t="s">
        <v>37</v>
      </c>
      <c r="B35" s="17" t="s">
        <v>64</v>
      </c>
      <c r="C35" s="17" t="s">
        <v>1499</v>
      </c>
      <c r="D35" s="12" t="s">
        <v>45</v>
      </c>
      <c r="E35" s="18" t="s">
        <v>1500</v>
      </c>
      <c r="F35" s="19" t="s">
        <v>180</v>
      </c>
      <c r="G35" s="20">
        <v>23.76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1501</v>
      </c>
    </row>
    <row r="37" spans="1:16" x14ac:dyDescent="0.2">
      <c r="A37" s="24" t="s">
        <v>44</v>
      </c>
      <c r="E37" s="25" t="s">
        <v>2337</v>
      </c>
    </row>
    <row r="38" spans="1:16" ht="51" x14ac:dyDescent="0.2">
      <c r="A38" t="s">
        <v>46</v>
      </c>
      <c r="E38" s="23" t="s">
        <v>1503</v>
      </c>
    </row>
    <row r="39" spans="1:16" x14ac:dyDescent="0.2">
      <c r="A39" s="12" t="s">
        <v>37</v>
      </c>
      <c r="B39" s="17" t="s">
        <v>67</v>
      </c>
      <c r="C39" s="17" t="s">
        <v>2022</v>
      </c>
      <c r="D39" s="12" t="s">
        <v>45</v>
      </c>
      <c r="E39" s="18" t="s">
        <v>2023</v>
      </c>
      <c r="F39" s="19" t="s">
        <v>180</v>
      </c>
      <c r="G39" s="20">
        <v>102.81699999999999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ht="25.5" x14ac:dyDescent="0.2">
      <c r="A40" s="22" t="s">
        <v>42</v>
      </c>
      <c r="E40" s="23" t="s">
        <v>2338</v>
      </c>
    </row>
    <row r="41" spans="1:16" x14ac:dyDescent="0.2">
      <c r="A41" s="24" t="s">
        <v>44</v>
      </c>
      <c r="E41" s="25" t="s">
        <v>2339</v>
      </c>
    </row>
    <row r="42" spans="1:16" ht="409.5" x14ac:dyDescent="0.2">
      <c r="A42" t="s">
        <v>46</v>
      </c>
      <c r="E42" s="23" t="s">
        <v>1512</v>
      </c>
    </row>
    <row r="43" spans="1:16" x14ac:dyDescent="0.2">
      <c r="A43" s="12" t="s">
        <v>37</v>
      </c>
      <c r="B43" s="17" t="s">
        <v>32</v>
      </c>
      <c r="C43" s="17" t="s">
        <v>1513</v>
      </c>
      <c r="D43" s="12" t="s">
        <v>45</v>
      </c>
      <c r="E43" s="18" t="s">
        <v>1514</v>
      </c>
      <c r="F43" s="19" t="s">
        <v>150</v>
      </c>
      <c r="G43" s="20">
        <v>11.994999999999999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2278</v>
      </c>
    </row>
    <row r="45" spans="1:16" x14ac:dyDescent="0.2">
      <c r="A45" s="24" t="s">
        <v>44</v>
      </c>
      <c r="E45" s="25" t="s">
        <v>2340</v>
      </c>
    </row>
    <row r="46" spans="1:16" ht="267.75" x14ac:dyDescent="0.2">
      <c r="A46" t="s">
        <v>46</v>
      </c>
      <c r="E46" s="23" t="s">
        <v>1517</v>
      </c>
    </row>
    <row r="47" spans="1:16" x14ac:dyDescent="0.2">
      <c r="A47" s="12" t="s">
        <v>37</v>
      </c>
      <c r="B47" s="17" t="s">
        <v>34</v>
      </c>
      <c r="C47" s="17" t="s">
        <v>2341</v>
      </c>
      <c r="D47" s="12" t="s">
        <v>45</v>
      </c>
      <c r="E47" s="18" t="s">
        <v>2342</v>
      </c>
      <c r="F47" s="19" t="s">
        <v>197</v>
      </c>
      <c r="G47" s="20">
        <v>330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2343</v>
      </c>
    </row>
    <row r="49" spans="1:18" x14ac:dyDescent="0.2">
      <c r="A49" s="24" t="s">
        <v>44</v>
      </c>
      <c r="E49" s="25" t="s">
        <v>2344</v>
      </c>
    </row>
    <row r="50" spans="1:18" ht="191.25" x14ac:dyDescent="0.2">
      <c r="A50" t="s">
        <v>46</v>
      </c>
      <c r="E50" s="23" t="s">
        <v>387</v>
      </c>
    </row>
    <row r="51" spans="1:18" x14ac:dyDescent="0.2">
      <c r="A51" s="12" t="s">
        <v>37</v>
      </c>
      <c r="B51" s="17" t="s">
        <v>74</v>
      </c>
      <c r="C51" s="17" t="s">
        <v>1535</v>
      </c>
      <c r="D51" s="12" t="s">
        <v>45</v>
      </c>
      <c r="E51" s="18" t="s">
        <v>1536</v>
      </c>
      <c r="F51" s="19" t="s">
        <v>180</v>
      </c>
      <c r="G51" s="20">
        <v>110.88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2345</v>
      </c>
    </row>
    <row r="53" spans="1:18" x14ac:dyDescent="0.2">
      <c r="A53" s="24" t="s">
        <v>44</v>
      </c>
      <c r="E53" s="25" t="s">
        <v>2346</v>
      </c>
    </row>
    <row r="54" spans="1:18" ht="369.75" x14ac:dyDescent="0.2">
      <c r="A54" t="s">
        <v>46</v>
      </c>
      <c r="E54" s="23" t="s">
        <v>2286</v>
      </c>
    </row>
    <row r="55" spans="1:18" x14ac:dyDescent="0.2">
      <c r="A55" s="12" t="s">
        <v>37</v>
      </c>
      <c r="B55" s="17" t="s">
        <v>79</v>
      </c>
      <c r="C55" s="17" t="s">
        <v>1539</v>
      </c>
      <c r="D55" s="12" t="s">
        <v>45</v>
      </c>
      <c r="E55" s="18" t="s">
        <v>1540</v>
      </c>
      <c r="F55" s="19" t="s">
        <v>150</v>
      </c>
      <c r="G55" s="20">
        <v>16.632000000000001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x14ac:dyDescent="0.2">
      <c r="A56" s="22" t="s">
        <v>42</v>
      </c>
      <c r="E56" s="23" t="s">
        <v>45</v>
      </c>
    </row>
    <row r="57" spans="1:18" ht="25.5" x14ac:dyDescent="0.2">
      <c r="A57" s="24" t="s">
        <v>44</v>
      </c>
      <c r="E57" s="25" t="s">
        <v>2347</v>
      </c>
    </row>
    <row r="58" spans="1:18" ht="267.75" x14ac:dyDescent="0.2">
      <c r="A58" t="s">
        <v>46</v>
      </c>
      <c r="E58" s="23" t="s">
        <v>1543</v>
      </c>
    </row>
    <row r="59" spans="1:18" ht="12.75" customHeight="1" x14ac:dyDescent="0.2">
      <c r="A59" s="2" t="s">
        <v>35</v>
      </c>
      <c r="B59" s="2"/>
      <c r="C59" s="27" t="s">
        <v>16</v>
      </c>
      <c r="D59" s="2"/>
      <c r="E59" s="15" t="s">
        <v>393</v>
      </c>
      <c r="F59" s="2"/>
      <c r="G59" s="2"/>
      <c r="H59" s="2"/>
      <c r="I59" s="28">
        <f>0+Q59</f>
        <v>0</v>
      </c>
      <c r="O59">
        <f>0+R59</f>
        <v>0</v>
      </c>
      <c r="Q59">
        <f>0+I60+I64+I68+I72+I76</f>
        <v>0</v>
      </c>
      <c r="R59">
        <f>0+O60+O64+O68+O72+O76</f>
        <v>0</v>
      </c>
    </row>
    <row r="60" spans="1:18" x14ac:dyDescent="0.2">
      <c r="A60" s="12" t="s">
        <v>37</v>
      </c>
      <c r="B60" s="17" t="s">
        <v>84</v>
      </c>
      <c r="C60" s="17" t="s">
        <v>1554</v>
      </c>
      <c r="D60" s="12" t="s">
        <v>45</v>
      </c>
      <c r="E60" s="18" t="s">
        <v>1555</v>
      </c>
      <c r="F60" s="19" t="s">
        <v>681</v>
      </c>
      <c r="G60" s="20">
        <v>572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8" x14ac:dyDescent="0.2">
      <c r="A61" s="22" t="s">
        <v>42</v>
      </c>
      <c r="E61" s="23" t="s">
        <v>2348</v>
      </c>
    </row>
    <row r="62" spans="1:18" x14ac:dyDescent="0.2">
      <c r="A62" s="24" t="s">
        <v>44</v>
      </c>
      <c r="E62" s="25" t="s">
        <v>2349</v>
      </c>
    </row>
    <row r="63" spans="1:18" ht="25.5" x14ac:dyDescent="0.2">
      <c r="A63" t="s">
        <v>46</v>
      </c>
      <c r="E63" s="23" t="s">
        <v>1558</v>
      </c>
    </row>
    <row r="64" spans="1:18" x14ac:dyDescent="0.2">
      <c r="A64" s="12" t="s">
        <v>37</v>
      </c>
      <c r="B64" s="17" t="s">
        <v>86</v>
      </c>
      <c r="C64" s="17" t="s">
        <v>395</v>
      </c>
      <c r="D64" s="12" t="s">
        <v>45</v>
      </c>
      <c r="E64" s="18" t="s">
        <v>2290</v>
      </c>
      <c r="F64" s="19" t="s">
        <v>180</v>
      </c>
      <c r="G64" s="20">
        <v>36.695999999999998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8" x14ac:dyDescent="0.2">
      <c r="A65" s="22" t="s">
        <v>42</v>
      </c>
      <c r="E65" s="23" t="s">
        <v>2350</v>
      </c>
    </row>
    <row r="66" spans="1:18" x14ac:dyDescent="0.2">
      <c r="A66" s="24" t="s">
        <v>44</v>
      </c>
      <c r="E66" s="25" t="s">
        <v>2351</v>
      </c>
    </row>
    <row r="67" spans="1:18" ht="382.5" x14ac:dyDescent="0.2">
      <c r="A67" t="s">
        <v>46</v>
      </c>
      <c r="E67" s="23" t="s">
        <v>398</v>
      </c>
    </row>
    <row r="68" spans="1:18" x14ac:dyDescent="0.2">
      <c r="A68" s="12" t="s">
        <v>37</v>
      </c>
      <c r="B68" s="17" t="s">
        <v>93</v>
      </c>
      <c r="C68" s="17" t="s">
        <v>1561</v>
      </c>
      <c r="D68" s="12" t="s">
        <v>45</v>
      </c>
      <c r="E68" s="18" t="s">
        <v>1562</v>
      </c>
      <c r="F68" s="19" t="s">
        <v>150</v>
      </c>
      <c r="G68" s="20">
        <v>5.5039999999999996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8" x14ac:dyDescent="0.2">
      <c r="A69" s="22" t="s">
        <v>42</v>
      </c>
      <c r="E69" s="23" t="s">
        <v>2293</v>
      </c>
    </row>
    <row r="70" spans="1:18" x14ac:dyDescent="0.2">
      <c r="A70" s="24" t="s">
        <v>44</v>
      </c>
      <c r="E70" s="25" t="s">
        <v>2352</v>
      </c>
    </row>
    <row r="71" spans="1:18" ht="242.25" x14ac:dyDescent="0.2">
      <c r="A71" t="s">
        <v>46</v>
      </c>
      <c r="E71" s="23" t="s">
        <v>404</v>
      </c>
    </row>
    <row r="72" spans="1:18" ht="25.5" x14ac:dyDescent="0.2">
      <c r="A72" s="12" t="s">
        <v>37</v>
      </c>
      <c r="B72" s="17" t="s">
        <v>99</v>
      </c>
      <c r="C72" s="17" t="s">
        <v>2085</v>
      </c>
      <c r="D72" s="12" t="s">
        <v>45</v>
      </c>
      <c r="E72" s="18" t="s">
        <v>2295</v>
      </c>
      <c r="F72" s="19" t="s">
        <v>180</v>
      </c>
      <c r="G72" s="20">
        <v>134.88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8" ht="25.5" x14ac:dyDescent="0.2">
      <c r="A73" s="22" t="s">
        <v>42</v>
      </c>
      <c r="E73" s="23" t="s">
        <v>2353</v>
      </c>
    </row>
    <row r="74" spans="1:18" ht="38.25" x14ac:dyDescent="0.2">
      <c r="A74" s="24" t="s">
        <v>44</v>
      </c>
      <c r="E74" s="25" t="s">
        <v>2354</v>
      </c>
    </row>
    <row r="75" spans="1:18" ht="369.75" x14ac:dyDescent="0.2">
      <c r="A75" t="s">
        <v>46</v>
      </c>
      <c r="E75" s="23" t="s">
        <v>410</v>
      </c>
    </row>
    <row r="76" spans="1:18" x14ac:dyDescent="0.2">
      <c r="A76" s="12" t="s">
        <v>37</v>
      </c>
      <c r="B76" s="17" t="s">
        <v>103</v>
      </c>
      <c r="C76" s="17" t="s">
        <v>2093</v>
      </c>
      <c r="D76" s="12" t="s">
        <v>45</v>
      </c>
      <c r="E76" s="18" t="s">
        <v>2094</v>
      </c>
      <c r="F76" s="19" t="s">
        <v>150</v>
      </c>
      <c r="G76" s="20">
        <v>16.181000000000001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8" x14ac:dyDescent="0.2">
      <c r="A77" s="22" t="s">
        <v>42</v>
      </c>
      <c r="E77" s="23" t="s">
        <v>2298</v>
      </c>
    </row>
    <row r="78" spans="1:18" x14ac:dyDescent="0.2">
      <c r="A78" s="24" t="s">
        <v>44</v>
      </c>
      <c r="E78" s="25" t="s">
        <v>2355</v>
      </c>
    </row>
    <row r="79" spans="1:18" ht="267.75" x14ac:dyDescent="0.2">
      <c r="A79" t="s">
        <v>46</v>
      </c>
      <c r="E79" s="23" t="s">
        <v>1543</v>
      </c>
    </row>
    <row r="80" spans="1:18" ht="12.75" customHeight="1" x14ac:dyDescent="0.2">
      <c r="A80" s="2" t="s">
        <v>35</v>
      </c>
      <c r="B80" s="2"/>
      <c r="C80" s="27" t="s">
        <v>25</v>
      </c>
      <c r="D80" s="2"/>
      <c r="E80" s="15" t="s">
        <v>405</v>
      </c>
      <c r="F80" s="2"/>
      <c r="G80" s="2"/>
      <c r="H80" s="2"/>
      <c r="I80" s="28">
        <f>0+Q80</f>
        <v>0</v>
      </c>
      <c r="O80">
        <f>0+R80</f>
        <v>0</v>
      </c>
      <c r="Q80">
        <f>0+I81+I85</f>
        <v>0</v>
      </c>
      <c r="R80">
        <f>0+O81+O85</f>
        <v>0</v>
      </c>
    </row>
    <row r="81" spans="1:18" x14ac:dyDescent="0.2">
      <c r="A81" s="12" t="s">
        <v>37</v>
      </c>
      <c r="B81" s="17" t="s">
        <v>107</v>
      </c>
      <c r="C81" s="17" t="s">
        <v>703</v>
      </c>
      <c r="D81" s="12" t="s">
        <v>45</v>
      </c>
      <c r="E81" s="18" t="s">
        <v>704</v>
      </c>
      <c r="F81" s="19" t="s">
        <v>180</v>
      </c>
      <c r="G81" s="20">
        <v>25.306999999999999</v>
      </c>
      <c r="H81" s="21">
        <v>0</v>
      </c>
      <c r="I81" s="21">
        <f>ROUND(ROUND(H81,2)*ROUND(G81,3),2)</f>
        <v>0</v>
      </c>
      <c r="O81">
        <f>(I81*21)/100</f>
        <v>0</v>
      </c>
      <c r="P81" t="s">
        <v>17</v>
      </c>
    </row>
    <row r="82" spans="1:18" x14ac:dyDescent="0.2">
      <c r="A82" s="22" t="s">
        <v>42</v>
      </c>
      <c r="E82" s="23" t="s">
        <v>2300</v>
      </c>
    </row>
    <row r="83" spans="1:18" x14ac:dyDescent="0.2">
      <c r="A83" s="24" t="s">
        <v>44</v>
      </c>
      <c r="E83" s="25" t="s">
        <v>2356</v>
      </c>
    </row>
    <row r="84" spans="1:18" ht="369.75" x14ac:dyDescent="0.2">
      <c r="A84" t="s">
        <v>46</v>
      </c>
      <c r="E84" s="23" t="s">
        <v>410</v>
      </c>
    </row>
    <row r="85" spans="1:18" x14ac:dyDescent="0.2">
      <c r="A85" s="12" t="s">
        <v>37</v>
      </c>
      <c r="B85" s="17" t="s">
        <v>111</v>
      </c>
      <c r="C85" s="17" t="s">
        <v>417</v>
      </c>
      <c r="D85" s="12" t="s">
        <v>45</v>
      </c>
      <c r="E85" s="18" t="s">
        <v>418</v>
      </c>
      <c r="F85" s="19" t="s">
        <v>180</v>
      </c>
      <c r="G85" s="20">
        <v>21.36</v>
      </c>
      <c r="H85" s="21">
        <v>0</v>
      </c>
      <c r="I85" s="21">
        <f>ROUND(ROUND(H85,2)*ROUND(G85,3),2)</f>
        <v>0</v>
      </c>
      <c r="O85">
        <f>(I85*21)/100</f>
        <v>0</v>
      </c>
      <c r="P85" t="s">
        <v>17</v>
      </c>
    </row>
    <row r="86" spans="1:18" x14ac:dyDescent="0.2">
      <c r="A86" s="22" t="s">
        <v>42</v>
      </c>
      <c r="E86" s="23" t="s">
        <v>2302</v>
      </c>
    </row>
    <row r="87" spans="1:18" x14ac:dyDescent="0.2">
      <c r="A87" s="24" t="s">
        <v>44</v>
      </c>
      <c r="E87" s="25" t="s">
        <v>2357</v>
      </c>
    </row>
    <row r="88" spans="1:18" ht="38.25" x14ac:dyDescent="0.2">
      <c r="A88" t="s">
        <v>46</v>
      </c>
      <c r="E88" s="23" t="s">
        <v>357</v>
      </c>
    </row>
    <row r="89" spans="1:18" ht="12.75" customHeight="1" x14ac:dyDescent="0.2">
      <c r="A89" s="2" t="s">
        <v>35</v>
      </c>
      <c r="B89" s="2"/>
      <c r="C89" s="27" t="s">
        <v>64</v>
      </c>
      <c r="D89" s="2"/>
      <c r="E89" s="15" t="s">
        <v>497</v>
      </c>
      <c r="F89" s="2"/>
      <c r="G89" s="2"/>
      <c r="H89" s="2"/>
      <c r="I89" s="28">
        <f>0+Q89</f>
        <v>0</v>
      </c>
      <c r="O89">
        <f>0+R89</f>
        <v>0</v>
      </c>
      <c r="Q89">
        <f>0+I90+I94+I98+I102</f>
        <v>0</v>
      </c>
      <c r="R89">
        <f>0+O90+O94+O98+O102</f>
        <v>0</v>
      </c>
    </row>
    <row r="90" spans="1:18" ht="25.5" x14ac:dyDescent="0.2">
      <c r="A90" s="12" t="s">
        <v>37</v>
      </c>
      <c r="B90" s="17" t="s">
        <v>115</v>
      </c>
      <c r="C90" s="17" t="s">
        <v>1677</v>
      </c>
      <c r="D90" s="12" t="s">
        <v>45</v>
      </c>
      <c r="E90" s="18" t="s">
        <v>1678</v>
      </c>
      <c r="F90" s="19" t="s">
        <v>166</v>
      </c>
      <c r="G90" s="20">
        <v>26.835000000000001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8" ht="25.5" x14ac:dyDescent="0.2">
      <c r="A91" s="22" t="s">
        <v>42</v>
      </c>
      <c r="E91" s="23" t="s">
        <v>2358</v>
      </c>
    </row>
    <row r="92" spans="1:18" ht="38.25" x14ac:dyDescent="0.2">
      <c r="A92" s="24" t="s">
        <v>44</v>
      </c>
      <c r="E92" s="25" t="s">
        <v>2359</v>
      </c>
    </row>
    <row r="93" spans="1:18" ht="191.25" x14ac:dyDescent="0.2">
      <c r="A93" t="s">
        <v>46</v>
      </c>
      <c r="E93" s="23" t="s">
        <v>1681</v>
      </c>
    </row>
    <row r="94" spans="1:18" x14ac:dyDescent="0.2">
      <c r="A94" s="12" t="s">
        <v>37</v>
      </c>
      <c r="B94" s="17" t="s">
        <v>121</v>
      </c>
      <c r="C94" s="17" t="s">
        <v>2312</v>
      </c>
      <c r="D94" s="12" t="s">
        <v>45</v>
      </c>
      <c r="E94" s="18" t="s">
        <v>2313</v>
      </c>
      <c r="F94" s="19" t="s">
        <v>166</v>
      </c>
      <c r="G94" s="20">
        <v>224.8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8" x14ac:dyDescent="0.2">
      <c r="A95" s="22" t="s">
        <v>42</v>
      </c>
      <c r="E95" s="23" t="s">
        <v>2314</v>
      </c>
    </row>
    <row r="96" spans="1:18" ht="38.25" x14ac:dyDescent="0.2">
      <c r="A96" s="24" t="s">
        <v>44</v>
      </c>
      <c r="E96" s="25" t="s">
        <v>2360</v>
      </c>
    </row>
    <row r="97" spans="1:18" ht="38.25" x14ac:dyDescent="0.2">
      <c r="A97" t="s">
        <v>46</v>
      </c>
      <c r="E97" s="23" t="s">
        <v>1691</v>
      </c>
    </row>
    <row r="98" spans="1:18" x14ac:dyDescent="0.2">
      <c r="A98" s="12" t="s">
        <v>37</v>
      </c>
      <c r="B98" s="17" t="s">
        <v>126</v>
      </c>
      <c r="C98" s="17" t="s">
        <v>1700</v>
      </c>
      <c r="D98" s="12" t="s">
        <v>45</v>
      </c>
      <c r="E98" s="18" t="s">
        <v>1701</v>
      </c>
      <c r="F98" s="19" t="s">
        <v>166</v>
      </c>
      <c r="G98" s="20">
        <v>162.80000000000001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8" x14ac:dyDescent="0.2">
      <c r="A99" s="22" t="s">
        <v>42</v>
      </c>
      <c r="E99" s="23" t="s">
        <v>2316</v>
      </c>
    </row>
    <row r="100" spans="1:18" x14ac:dyDescent="0.2">
      <c r="A100" s="24" t="s">
        <v>44</v>
      </c>
      <c r="E100" s="25" t="s">
        <v>2361</v>
      </c>
    </row>
    <row r="101" spans="1:18" ht="51" x14ac:dyDescent="0.2">
      <c r="A101" t="s">
        <v>46</v>
      </c>
      <c r="E101" s="23" t="s">
        <v>503</v>
      </c>
    </row>
    <row r="102" spans="1:18" x14ac:dyDescent="0.2">
      <c r="A102" s="12" t="s">
        <v>37</v>
      </c>
      <c r="B102" s="17" t="s">
        <v>131</v>
      </c>
      <c r="C102" s="17" t="s">
        <v>499</v>
      </c>
      <c r="D102" s="12" t="s">
        <v>45</v>
      </c>
      <c r="E102" s="18" t="s">
        <v>500</v>
      </c>
      <c r="F102" s="19" t="s">
        <v>166</v>
      </c>
      <c r="G102" s="20">
        <v>216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8" x14ac:dyDescent="0.2">
      <c r="A103" s="22" t="s">
        <v>42</v>
      </c>
      <c r="E103" s="23" t="s">
        <v>2318</v>
      </c>
    </row>
    <row r="104" spans="1:18" x14ac:dyDescent="0.2">
      <c r="A104" s="24" t="s">
        <v>44</v>
      </c>
      <c r="E104" s="25" t="s">
        <v>2362</v>
      </c>
    </row>
    <row r="105" spans="1:18" ht="51" x14ac:dyDescent="0.2">
      <c r="A105" t="s">
        <v>46</v>
      </c>
      <c r="E105" s="23" t="s">
        <v>503</v>
      </c>
    </row>
    <row r="106" spans="1:18" ht="12.75" customHeight="1" x14ac:dyDescent="0.2">
      <c r="A106" s="2" t="s">
        <v>35</v>
      </c>
      <c r="B106" s="2"/>
      <c r="C106" s="27" t="s">
        <v>32</v>
      </c>
      <c r="D106" s="2"/>
      <c r="E106" s="15" t="s">
        <v>177</v>
      </c>
      <c r="F106" s="2"/>
      <c r="G106" s="2"/>
      <c r="H106" s="2"/>
      <c r="I106" s="28">
        <f>0+Q106</f>
        <v>0</v>
      </c>
      <c r="O106">
        <f>0+R106</f>
        <v>0</v>
      </c>
      <c r="Q106">
        <f>0+I107+I111+I115+I119+I123</f>
        <v>0</v>
      </c>
      <c r="R106">
        <f>0+O107+O111+O115+O119+O123</f>
        <v>0</v>
      </c>
    </row>
    <row r="107" spans="1:18" ht="25.5" x14ac:dyDescent="0.2">
      <c r="A107" s="12" t="s">
        <v>37</v>
      </c>
      <c r="B107" s="17" t="s">
        <v>136</v>
      </c>
      <c r="C107" s="17" t="s">
        <v>552</v>
      </c>
      <c r="D107" s="12" t="s">
        <v>45</v>
      </c>
      <c r="E107" s="18" t="s">
        <v>553</v>
      </c>
      <c r="F107" s="19" t="s">
        <v>197</v>
      </c>
      <c r="G107" s="20">
        <v>88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8" x14ac:dyDescent="0.2">
      <c r="A108" s="22" t="s">
        <v>42</v>
      </c>
      <c r="E108" s="23" t="s">
        <v>2363</v>
      </c>
    </row>
    <row r="109" spans="1:18" x14ac:dyDescent="0.2">
      <c r="A109" s="24" t="s">
        <v>44</v>
      </c>
      <c r="E109" s="25" t="s">
        <v>2364</v>
      </c>
    </row>
    <row r="110" spans="1:18" ht="127.5" x14ac:dyDescent="0.2">
      <c r="A110" t="s">
        <v>46</v>
      </c>
      <c r="E110" s="23" t="s">
        <v>550</v>
      </c>
    </row>
    <row r="111" spans="1:18" x14ac:dyDescent="0.2">
      <c r="A111" s="12" t="s">
        <v>37</v>
      </c>
      <c r="B111" s="17" t="s">
        <v>141</v>
      </c>
      <c r="C111" s="17" t="s">
        <v>2365</v>
      </c>
      <c r="D111" s="12" t="s">
        <v>45</v>
      </c>
      <c r="E111" s="18" t="s">
        <v>2366</v>
      </c>
      <c r="F111" s="19" t="s">
        <v>197</v>
      </c>
      <c r="G111" s="20">
        <v>55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8" x14ac:dyDescent="0.2">
      <c r="A112" s="22" t="s">
        <v>42</v>
      </c>
      <c r="E112" s="23" t="s">
        <v>45</v>
      </c>
    </row>
    <row r="113" spans="1:16" x14ac:dyDescent="0.2">
      <c r="A113" s="24" t="s">
        <v>44</v>
      </c>
      <c r="E113" s="25" t="s">
        <v>2367</v>
      </c>
    </row>
    <row r="114" spans="1:16" ht="51" x14ac:dyDescent="0.2">
      <c r="A114" t="s">
        <v>46</v>
      </c>
      <c r="E114" s="23" t="s">
        <v>2368</v>
      </c>
    </row>
    <row r="115" spans="1:16" x14ac:dyDescent="0.2">
      <c r="A115" s="12" t="s">
        <v>37</v>
      </c>
      <c r="B115" s="17" t="s">
        <v>319</v>
      </c>
      <c r="C115" s="17" t="s">
        <v>2369</v>
      </c>
      <c r="D115" s="12" t="s">
        <v>45</v>
      </c>
      <c r="E115" s="18" t="s">
        <v>2370</v>
      </c>
      <c r="F115" s="19" t="s">
        <v>197</v>
      </c>
      <c r="G115" s="20">
        <v>55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6" x14ac:dyDescent="0.2">
      <c r="A116" s="22" t="s">
        <v>42</v>
      </c>
      <c r="E116" s="23" t="s">
        <v>45</v>
      </c>
    </row>
    <row r="117" spans="1:16" x14ac:dyDescent="0.2">
      <c r="A117" s="24" t="s">
        <v>44</v>
      </c>
      <c r="E117" s="25" t="s">
        <v>2371</v>
      </c>
    </row>
    <row r="118" spans="1:16" ht="25.5" x14ac:dyDescent="0.2">
      <c r="A118" t="s">
        <v>46</v>
      </c>
      <c r="E118" s="23" t="s">
        <v>2372</v>
      </c>
    </row>
    <row r="119" spans="1:16" x14ac:dyDescent="0.2">
      <c r="A119" s="12" t="s">
        <v>37</v>
      </c>
      <c r="B119" s="17" t="s">
        <v>325</v>
      </c>
      <c r="C119" s="17" t="s">
        <v>2321</v>
      </c>
      <c r="D119" s="12" t="s">
        <v>45</v>
      </c>
      <c r="E119" s="18" t="s">
        <v>2322</v>
      </c>
      <c r="F119" s="19" t="s">
        <v>197</v>
      </c>
      <c r="G119" s="20">
        <v>88</v>
      </c>
      <c r="H119" s="21">
        <v>0</v>
      </c>
      <c r="I119" s="21">
        <f>ROUND(ROUND(H119,2)*ROUND(G119,3),2)</f>
        <v>0</v>
      </c>
      <c r="O119">
        <f>(I119*21)/100</f>
        <v>0</v>
      </c>
      <c r="P119" t="s">
        <v>17</v>
      </c>
    </row>
    <row r="120" spans="1:16" x14ac:dyDescent="0.2">
      <c r="A120" s="22" t="s">
        <v>42</v>
      </c>
      <c r="E120" s="23" t="s">
        <v>2373</v>
      </c>
    </row>
    <row r="121" spans="1:16" x14ac:dyDescent="0.2">
      <c r="A121" s="24" t="s">
        <v>44</v>
      </c>
      <c r="E121" s="25" t="s">
        <v>2364</v>
      </c>
    </row>
    <row r="122" spans="1:16" ht="38.25" x14ac:dyDescent="0.2">
      <c r="A122" t="s">
        <v>46</v>
      </c>
      <c r="E122" s="23" t="s">
        <v>1299</v>
      </c>
    </row>
    <row r="123" spans="1:16" x14ac:dyDescent="0.2">
      <c r="A123" s="12" t="s">
        <v>37</v>
      </c>
      <c r="B123" s="17" t="s">
        <v>331</v>
      </c>
      <c r="C123" s="17" t="s">
        <v>2324</v>
      </c>
      <c r="D123" s="12" t="s">
        <v>45</v>
      </c>
      <c r="E123" s="18" t="s">
        <v>2325</v>
      </c>
      <c r="F123" s="19" t="s">
        <v>89</v>
      </c>
      <c r="G123" s="20">
        <v>7</v>
      </c>
      <c r="H123" s="21">
        <v>0</v>
      </c>
      <c r="I123" s="21">
        <f>ROUND(ROUND(H123,2)*ROUND(G123,3),2)</f>
        <v>0</v>
      </c>
      <c r="O123">
        <f>(I123*21)/100</f>
        <v>0</v>
      </c>
      <c r="P123" t="s">
        <v>17</v>
      </c>
    </row>
    <row r="124" spans="1:16" x14ac:dyDescent="0.2">
      <c r="A124" s="22" t="s">
        <v>42</v>
      </c>
      <c r="E124" s="23" t="s">
        <v>2326</v>
      </c>
    </row>
    <row r="125" spans="1:16" ht="25.5" x14ac:dyDescent="0.2">
      <c r="A125" s="24" t="s">
        <v>44</v>
      </c>
      <c r="E125" s="25" t="s">
        <v>2374</v>
      </c>
    </row>
    <row r="126" spans="1:16" ht="38.25" x14ac:dyDescent="0.2">
      <c r="A126" t="s">
        <v>46</v>
      </c>
      <c r="E126" s="23" t="s">
        <v>1763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17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0+O8+O17+O42+O99+O120+O137+O150+O155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2375</v>
      </c>
      <c r="I3" s="26">
        <f>0+I8+I17+I42+I99+I120+I137+I150+I155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2375</v>
      </c>
      <c r="D4" s="33"/>
      <c r="E4" s="11" t="s">
        <v>2376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37</v>
      </c>
      <c r="B9" s="17" t="s">
        <v>18</v>
      </c>
      <c r="C9" s="17" t="s">
        <v>218</v>
      </c>
      <c r="D9" s="12" t="s">
        <v>45</v>
      </c>
      <c r="E9" s="18" t="s">
        <v>1444</v>
      </c>
      <c r="F9" s="19" t="s">
        <v>150</v>
      </c>
      <c r="G9" s="20">
        <v>1793.221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2377</v>
      </c>
    </row>
    <row r="11" spans="1:18" ht="89.25" x14ac:dyDescent="0.2">
      <c r="A11" s="24" t="s">
        <v>44</v>
      </c>
      <c r="E11" s="25" t="s">
        <v>2378</v>
      </c>
    </row>
    <row r="12" spans="1:18" ht="140.25" x14ac:dyDescent="0.2">
      <c r="A12" t="s">
        <v>46</v>
      </c>
      <c r="E12" s="23" t="s">
        <v>152</v>
      </c>
    </row>
    <row r="13" spans="1:18" x14ac:dyDescent="0.2">
      <c r="A13" s="12" t="s">
        <v>37</v>
      </c>
      <c r="B13" s="17" t="s">
        <v>17</v>
      </c>
      <c r="C13" s="17" t="s">
        <v>59</v>
      </c>
      <c r="D13" s="12" t="s">
        <v>45</v>
      </c>
      <c r="E13" s="18" t="s">
        <v>60</v>
      </c>
      <c r="F13" s="19" t="s">
        <v>50</v>
      </c>
      <c r="G13" s="20">
        <v>1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ht="38.25" x14ac:dyDescent="0.2">
      <c r="A14" s="22" t="s">
        <v>42</v>
      </c>
      <c r="E14" s="23" t="s">
        <v>2379</v>
      </c>
    </row>
    <row r="15" spans="1:18" x14ac:dyDescent="0.2">
      <c r="A15" s="24" t="s">
        <v>44</v>
      </c>
      <c r="E15" s="25" t="s">
        <v>2380</v>
      </c>
    </row>
    <row r="16" spans="1:18" x14ac:dyDescent="0.2">
      <c r="A16" t="s">
        <v>46</v>
      </c>
      <c r="E16" s="23" t="s">
        <v>56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x14ac:dyDescent="0.2">
      <c r="A18" s="12" t="s">
        <v>37</v>
      </c>
      <c r="B18" s="17" t="s">
        <v>16</v>
      </c>
      <c r="C18" s="17" t="s">
        <v>1456</v>
      </c>
      <c r="D18" s="12" t="s">
        <v>45</v>
      </c>
      <c r="E18" s="18" t="s">
        <v>1457</v>
      </c>
      <c r="F18" s="19" t="s">
        <v>180</v>
      </c>
      <c r="G18" s="20">
        <v>181.65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1851</v>
      </c>
    </row>
    <row r="20" spans="1:18" x14ac:dyDescent="0.2">
      <c r="A20" s="24" t="s">
        <v>44</v>
      </c>
      <c r="E20" s="25" t="s">
        <v>2381</v>
      </c>
    </row>
    <row r="21" spans="1:18" ht="369.75" x14ac:dyDescent="0.2">
      <c r="A21" t="s">
        <v>46</v>
      </c>
      <c r="E21" s="23" t="s">
        <v>256</v>
      </c>
    </row>
    <row r="22" spans="1:18" x14ac:dyDescent="0.2">
      <c r="A22" s="12" t="s">
        <v>37</v>
      </c>
      <c r="B22" s="17" t="s">
        <v>25</v>
      </c>
      <c r="C22" s="17" t="s">
        <v>252</v>
      </c>
      <c r="D22" s="12" t="s">
        <v>45</v>
      </c>
      <c r="E22" s="18" t="s">
        <v>253</v>
      </c>
      <c r="F22" s="19" t="s">
        <v>180</v>
      </c>
      <c r="G22" s="20">
        <v>838.36599999999999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ht="25.5" x14ac:dyDescent="0.2">
      <c r="A23" s="22" t="s">
        <v>42</v>
      </c>
      <c r="E23" s="23" t="s">
        <v>2382</v>
      </c>
    </row>
    <row r="24" spans="1:18" ht="191.25" x14ac:dyDescent="0.2">
      <c r="A24" s="24" t="s">
        <v>44</v>
      </c>
      <c r="E24" s="25" t="s">
        <v>2383</v>
      </c>
    </row>
    <row r="25" spans="1:18" ht="369.75" x14ac:dyDescent="0.2">
      <c r="A25" t="s">
        <v>46</v>
      </c>
      <c r="E25" s="23" t="s">
        <v>256</v>
      </c>
    </row>
    <row r="26" spans="1:18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772.89300000000003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2384</v>
      </c>
    </row>
    <row r="28" spans="1:18" ht="51" x14ac:dyDescent="0.2">
      <c r="A28" s="24" t="s">
        <v>44</v>
      </c>
      <c r="E28" s="25" t="s">
        <v>2385</v>
      </c>
    </row>
    <row r="29" spans="1:18" ht="306" x14ac:dyDescent="0.2">
      <c r="A29" t="s">
        <v>46</v>
      </c>
      <c r="E29" s="23" t="s">
        <v>262</v>
      </c>
    </row>
    <row r="30" spans="1:18" x14ac:dyDescent="0.2">
      <c r="A30" s="12" t="s">
        <v>37</v>
      </c>
      <c r="B30" s="17" t="s">
        <v>29</v>
      </c>
      <c r="C30" s="17" t="s">
        <v>1031</v>
      </c>
      <c r="D30" s="12" t="s">
        <v>45</v>
      </c>
      <c r="E30" s="18" t="s">
        <v>1032</v>
      </c>
      <c r="F30" s="19" t="s">
        <v>180</v>
      </c>
      <c r="G30" s="20">
        <v>591.24300000000005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ht="25.5" x14ac:dyDescent="0.2">
      <c r="A31" s="22" t="s">
        <v>42</v>
      </c>
      <c r="E31" s="23" t="s">
        <v>2386</v>
      </c>
    </row>
    <row r="32" spans="1:18" ht="127.5" x14ac:dyDescent="0.2">
      <c r="A32" s="24" t="s">
        <v>44</v>
      </c>
      <c r="E32" s="25" t="s">
        <v>2387</v>
      </c>
    </row>
    <row r="33" spans="1:18" ht="267.75" x14ac:dyDescent="0.2">
      <c r="A33" t="s">
        <v>46</v>
      </c>
      <c r="E33" s="23" t="s">
        <v>274</v>
      </c>
    </row>
    <row r="34" spans="1:18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1054.836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8" x14ac:dyDescent="0.2">
      <c r="A35" s="22" t="s">
        <v>42</v>
      </c>
      <c r="E35" s="23" t="s">
        <v>1471</v>
      </c>
    </row>
    <row r="36" spans="1:18" ht="89.25" x14ac:dyDescent="0.2">
      <c r="A36" s="24" t="s">
        <v>44</v>
      </c>
      <c r="E36" s="25" t="s">
        <v>2388</v>
      </c>
    </row>
    <row r="37" spans="1:18" ht="191.25" x14ac:dyDescent="0.2">
      <c r="A37" t="s">
        <v>46</v>
      </c>
      <c r="E37" s="23" t="s">
        <v>282</v>
      </c>
    </row>
    <row r="38" spans="1:18" x14ac:dyDescent="0.2">
      <c r="A38" s="12" t="s">
        <v>37</v>
      </c>
      <c r="B38" s="17" t="s">
        <v>67</v>
      </c>
      <c r="C38" s="17" t="s">
        <v>287</v>
      </c>
      <c r="D38" s="12" t="s">
        <v>45</v>
      </c>
      <c r="E38" s="18" t="s">
        <v>288</v>
      </c>
      <c r="F38" s="19" t="s">
        <v>180</v>
      </c>
      <c r="G38" s="20">
        <v>181.65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8" x14ac:dyDescent="0.2">
      <c r="A39" s="22" t="s">
        <v>42</v>
      </c>
      <c r="E39" s="23" t="s">
        <v>2389</v>
      </c>
    </row>
    <row r="40" spans="1:18" ht="63.75" x14ac:dyDescent="0.2">
      <c r="A40" s="24" t="s">
        <v>44</v>
      </c>
      <c r="E40" s="25" t="s">
        <v>2390</v>
      </c>
    </row>
    <row r="41" spans="1:18" ht="280.5" x14ac:dyDescent="0.2">
      <c r="A41" t="s">
        <v>46</v>
      </c>
      <c r="E41" s="23" t="s">
        <v>291</v>
      </c>
    </row>
    <row r="42" spans="1:18" ht="12.75" customHeight="1" x14ac:dyDescent="0.2">
      <c r="A42" s="2" t="s">
        <v>35</v>
      </c>
      <c r="B42" s="2"/>
      <c r="C42" s="27" t="s">
        <v>17</v>
      </c>
      <c r="D42" s="2"/>
      <c r="E42" s="15" t="s">
        <v>346</v>
      </c>
      <c r="F42" s="2"/>
      <c r="G42" s="2"/>
      <c r="H42" s="2"/>
      <c r="I42" s="28">
        <f>0+Q42</f>
        <v>0</v>
      </c>
      <c r="O42">
        <f>0+R42</f>
        <v>0</v>
      </c>
      <c r="Q42">
        <f>0+I43+I47+I51+I55+I59+I63+I67+I71+I75+I79+I83+I87+I91+I95</f>
        <v>0</v>
      </c>
      <c r="R42">
        <f>0+O43+O47+O51+O55+O59+O63+O67+O71+O75+O79+O83+O87+O91+O95</f>
        <v>0</v>
      </c>
    </row>
    <row r="43" spans="1:18" x14ac:dyDescent="0.2">
      <c r="A43" s="12" t="s">
        <v>37</v>
      </c>
      <c r="B43" s="17" t="s">
        <v>32</v>
      </c>
      <c r="C43" s="17" t="s">
        <v>2391</v>
      </c>
      <c r="D43" s="12" t="s">
        <v>45</v>
      </c>
      <c r="E43" s="18" t="s">
        <v>2392</v>
      </c>
      <c r="F43" s="19" t="s">
        <v>197</v>
      </c>
      <c r="G43" s="20">
        <v>101.45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8" ht="25.5" x14ac:dyDescent="0.2">
      <c r="A44" s="22" t="s">
        <v>42</v>
      </c>
      <c r="E44" s="23" t="s">
        <v>2393</v>
      </c>
    </row>
    <row r="45" spans="1:18" ht="89.25" x14ac:dyDescent="0.2">
      <c r="A45" s="24" t="s">
        <v>44</v>
      </c>
      <c r="E45" s="25" t="s">
        <v>2394</v>
      </c>
    </row>
    <row r="46" spans="1:18" ht="165.75" x14ac:dyDescent="0.2">
      <c r="A46" t="s">
        <v>46</v>
      </c>
      <c r="E46" s="23" t="s">
        <v>351</v>
      </c>
    </row>
    <row r="47" spans="1:18" x14ac:dyDescent="0.2">
      <c r="A47" s="12" t="s">
        <v>37</v>
      </c>
      <c r="B47" s="17" t="s">
        <v>34</v>
      </c>
      <c r="C47" s="17" t="s">
        <v>1495</v>
      </c>
      <c r="D47" s="12" t="s">
        <v>45</v>
      </c>
      <c r="E47" s="18" t="s">
        <v>1496</v>
      </c>
      <c r="F47" s="19" t="s">
        <v>197</v>
      </c>
      <c r="G47" s="20">
        <v>73.8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8" x14ac:dyDescent="0.2">
      <c r="A48" s="22" t="s">
        <v>42</v>
      </c>
      <c r="E48" s="23" t="s">
        <v>2395</v>
      </c>
    </row>
    <row r="49" spans="1:16" ht="114.75" x14ac:dyDescent="0.2">
      <c r="A49" s="24" t="s">
        <v>44</v>
      </c>
      <c r="E49" s="25" t="s">
        <v>2396</v>
      </c>
    </row>
    <row r="50" spans="1:16" ht="165.75" x14ac:dyDescent="0.2">
      <c r="A50" t="s">
        <v>46</v>
      </c>
      <c r="E50" s="23" t="s">
        <v>351</v>
      </c>
    </row>
    <row r="51" spans="1:16" x14ac:dyDescent="0.2">
      <c r="A51" s="12" t="s">
        <v>37</v>
      </c>
      <c r="B51" s="17" t="s">
        <v>74</v>
      </c>
      <c r="C51" s="17" t="s">
        <v>1499</v>
      </c>
      <c r="D51" s="12" t="s">
        <v>45</v>
      </c>
      <c r="E51" s="18" t="s">
        <v>1500</v>
      </c>
      <c r="F51" s="19" t="s">
        <v>180</v>
      </c>
      <c r="G51" s="20">
        <v>24.12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2" t="s">
        <v>42</v>
      </c>
      <c r="E52" s="23" t="s">
        <v>1501</v>
      </c>
    </row>
    <row r="53" spans="1:16" ht="114.75" x14ac:dyDescent="0.2">
      <c r="A53" s="24" t="s">
        <v>44</v>
      </c>
      <c r="E53" s="25" t="s">
        <v>2397</v>
      </c>
    </row>
    <row r="54" spans="1:16" ht="51" x14ac:dyDescent="0.2">
      <c r="A54" t="s">
        <v>46</v>
      </c>
      <c r="E54" s="23" t="s">
        <v>1503</v>
      </c>
    </row>
    <row r="55" spans="1:16" x14ac:dyDescent="0.2">
      <c r="A55" s="12" t="s">
        <v>37</v>
      </c>
      <c r="B55" s="17" t="s">
        <v>79</v>
      </c>
      <c r="C55" s="17" t="s">
        <v>2398</v>
      </c>
      <c r="D55" s="12" t="s">
        <v>45</v>
      </c>
      <c r="E55" s="18" t="s">
        <v>2399</v>
      </c>
      <c r="F55" s="19" t="s">
        <v>166</v>
      </c>
      <c r="G55" s="20">
        <v>55.9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6" ht="25.5" x14ac:dyDescent="0.2">
      <c r="A56" s="22" t="s">
        <v>42</v>
      </c>
      <c r="E56" s="23" t="s">
        <v>2400</v>
      </c>
    </row>
    <row r="57" spans="1:16" ht="102" x14ac:dyDescent="0.2">
      <c r="A57" s="24" t="s">
        <v>44</v>
      </c>
      <c r="E57" s="25" t="s">
        <v>2401</v>
      </c>
    </row>
    <row r="58" spans="1:16" ht="51" x14ac:dyDescent="0.2">
      <c r="A58" t="s">
        <v>46</v>
      </c>
      <c r="E58" s="23" t="s">
        <v>2402</v>
      </c>
    </row>
    <row r="59" spans="1:16" x14ac:dyDescent="0.2">
      <c r="A59" s="12" t="s">
        <v>37</v>
      </c>
      <c r="B59" s="17" t="s">
        <v>84</v>
      </c>
      <c r="C59" s="17" t="s">
        <v>2022</v>
      </c>
      <c r="D59" s="12" t="s">
        <v>45</v>
      </c>
      <c r="E59" s="18" t="s">
        <v>2023</v>
      </c>
      <c r="F59" s="19" t="s">
        <v>180</v>
      </c>
      <c r="G59" s="20">
        <v>278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6" ht="38.25" x14ac:dyDescent="0.2">
      <c r="A60" s="22" t="s">
        <v>42</v>
      </c>
      <c r="E60" s="23" t="s">
        <v>2403</v>
      </c>
    </row>
    <row r="61" spans="1:16" ht="178.5" x14ac:dyDescent="0.2">
      <c r="A61" s="24" t="s">
        <v>44</v>
      </c>
      <c r="E61" s="25" t="s">
        <v>2404</v>
      </c>
    </row>
    <row r="62" spans="1:16" ht="409.5" x14ac:dyDescent="0.2">
      <c r="A62" t="s">
        <v>46</v>
      </c>
      <c r="E62" s="23" t="s">
        <v>1512</v>
      </c>
    </row>
    <row r="63" spans="1:16" x14ac:dyDescent="0.2">
      <c r="A63" s="12" t="s">
        <v>37</v>
      </c>
      <c r="B63" s="17" t="s">
        <v>86</v>
      </c>
      <c r="C63" s="17" t="s">
        <v>1513</v>
      </c>
      <c r="D63" s="12" t="s">
        <v>45</v>
      </c>
      <c r="E63" s="18" t="s">
        <v>1514</v>
      </c>
      <c r="F63" s="19" t="s">
        <v>150</v>
      </c>
      <c r="G63" s="20">
        <v>27.8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2" t="s">
        <v>42</v>
      </c>
      <c r="E64" s="23" t="s">
        <v>1515</v>
      </c>
    </row>
    <row r="65" spans="1:16" x14ac:dyDescent="0.2">
      <c r="A65" s="24" t="s">
        <v>44</v>
      </c>
      <c r="E65" s="25" t="s">
        <v>2405</v>
      </c>
    </row>
    <row r="66" spans="1:16" ht="267.75" x14ac:dyDescent="0.2">
      <c r="A66" t="s">
        <v>46</v>
      </c>
      <c r="E66" s="23" t="s">
        <v>1517</v>
      </c>
    </row>
    <row r="67" spans="1:16" x14ac:dyDescent="0.2">
      <c r="A67" s="12" t="s">
        <v>37</v>
      </c>
      <c r="B67" s="17" t="s">
        <v>93</v>
      </c>
      <c r="C67" s="17" t="s">
        <v>2030</v>
      </c>
      <c r="D67" s="12" t="s">
        <v>45</v>
      </c>
      <c r="E67" s="18" t="s">
        <v>2031</v>
      </c>
      <c r="F67" s="19" t="s">
        <v>197</v>
      </c>
      <c r="G67" s="20">
        <v>249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2" t="s">
        <v>42</v>
      </c>
      <c r="E68" s="23" t="s">
        <v>2032</v>
      </c>
    </row>
    <row r="69" spans="1:16" ht="76.5" x14ac:dyDescent="0.2">
      <c r="A69" s="24" t="s">
        <v>44</v>
      </c>
      <c r="E69" s="25" t="s">
        <v>2406</v>
      </c>
    </row>
    <row r="70" spans="1:16" ht="63.75" x14ac:dyDescent="0.2">
      <c r="A70" t="s">
        <v>46</v>
      </c>
      <c r="E70" s="23" t="s">
        <v>2034</v>
      </c>
    </row>
    <row r="71" spans="1:16" x14ac:dyDescent="0.2">
      <c r="A71" s="12" t="s">
        <v>37</v>
      </c>
      <c r="B71" s="17" t="s">
        <v>99</v>
      </c>
      <c r="C71" s="17" t="s">
        <v>2035</v>
      </c>
      <c r="D71" s="12" t="s">
        <v>45</v>
      </c>
      <c r="E71" s="18" t="s">
        <v>2036</v>
      </c>
      <c r="F71" s="19" t="s">
        <v>197</v>
      </c>
      <c r="G71" s="20">
        <v>60.3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6" ht="25.5" x14ac:dyDescent="0.2">
      <c r="A72" s="22" t="s">
        <v>42</v>
      </c>
      <c r="E72" s="23" t="s">
        <v>2407</v>
      </c>
    </row>
    <row r="73" spans="1:16" ht="127.5" x14ac:dyDescent="0.2">
      <c r="A73" s="24" t="s">
        <v>44</v>
      </c>
      <c r="E73" s="25" t="s">
        <v>2408</v>
      </c>
    </row>
    <row r="74" spans="1:16" ht="63.75" x14ac:dyDescent="0.2">
      <c r="A74" t="s">
        <v>46</v>
      </c>
      <c r="E74" s="23" t="s">
        <v>2034</v>
      </c>
    </row>
    <row r="75" spans="1:16" x14ac:dyDescent="0.2">
      <c r="A75" s="12" t="s">
        <v>37</v>
      </c>
      <c r="B75" s="17" t="s">
        <v>103</v>
      </c>
      <c r="C75" s="17" t="s">
        <v>2039</v>
      </c>
      <c r="D75" s="12" t="s">
        <v>45</v>
      </c>
      <c r="E75" s="18" t="s">
        <v>2040</v>
      </c>
      <c r="F75" s="19" t="s">
        <v>197</v>
      </c>
      <c r="G75" s="20">
        <v>437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6" ht="76.5" x14ac:dyDescent="0.2">
      <c r="A76" s="22" t="s">
        <v>42</v>
      </c>
      <c r="E76" s="23" t="s">
        <v>2409</v>
      </c>
    </row>
    <row r="77" spans="1:16" ht="178.5" x14ac:dyDescent="0.2">
      <c r="A77" s="24" t="s">
        <v>44</v>
      </c>
      <c r="E77" s="25" t="s">
        <v>2410</v>
      </c>
    </row>
    <row r="78" spans="1:16" ht="191.25" x14ac:dyDescent="0.2">
      <c r="A78" t="s">
        <v>46</v>
      </c>
      <c r="E78" s="23" t="s">
        <v>387</v>
      </c>
    </row>
    <row r="79" spans="1:16" x14ac:dyDescent="0.2">
      <c r="A79" s="12" t="s">
        <v>37</v>
      </c>
      <c r="B79" s="17" t="s">
        <v>107</v>
      </c>
      <c r="C79" s="17" t="s">
        <v>1531</v>
      </c>
      <c r="D79" s="12" t="s">
        <v>45</v>
      </c>
      <c r="E79" s="18" t="s">
        <v>1532</v>
      </c>
      <c r="F79" s="19" t="s">
        <v>180</v>
      </c>
      <c r="G79" s="20">
        <v>7.0350000000000001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6" ht="25.5" x14ac:dyDescent="0.2">
      <c r="A80" s="22" t="s">
        <v>42</v>
      </c>
      <c r="E80" s="23" t="s">
        <v>2411</v>
      </c>
    </row>
    <row r="81" spans="1:16" ht="114.75" x14ac:dyDescent="0.2">
      <c r="A81" s="24" t="s">
        <v>44</v>
      </c>
      <c r="E81" s="25" t="s">
        <v>2412</v>
      </c>
    </row>
    <row r="82" spans="1:16" ht="369.75" x14ac:dyDescent="0.2">
      <c r="A82" t="s">
        <v>46</v>
      </c>
      <c r="E82" s="23" t="s">
        <v>392</v>
      </c>
    </row>
    <row r="83" spans="1:16" x14ac:dyDescent="0.2">
      <c r="A83" s="12" t="s">
        <v>37</v>
      </c>
      <c r="B83" s="17" t="s">
        <v>111</v>
      </c>
      <c r="C83" s="17" t="s">
        <v>1535</v>
      </c>
      <c r="D83" s="12" t="s">
        <v>45</v>
      </c>
      <c r="E83" s="18" t="s">
        <v>1536</v>
      </c>
      <c r="F83" s="19" t="s">
        <v>180</v>
      </c>
      <c r="G83" s="20">
        <v>17.721</v>
      </c>
      <c r="H83" s="21">
        <v>0</v>
      </c>
      <c r="I83" s="21">
        <f>ROUND(ROUND(H83,2)*ROUND(G83,3),2)</f>
        <v>0</v>
      </c>
      <c r="O83">
        <f>(I83*21)/100</f>
        <v>0</v>
      </c>
      <c r="P83" t="s">
        <v>17</v>
      </c>
    </row>
    <row r="84" spans="1:16" ht="38.25" x14ac:dyDescent="0.2">
      <c r="A84" s="22" t="s">
        <v>42</v>
      </c>
      <c r="E84" s="23" t="s">
        <v>2055</v>
      </c>
    </row>
    <row r="85" spans="1:16" ht="102" x14ac:dyDescent="0.2">
      <c r="A85" s="24" t="s">
        <v>44</v>
      </c>
      <c r="E85" s="25" t="s">
        <v>2413</v>
      </c>
    </row>
    <row r="86" spans="1:16" ht="369.75" x14ac:dyDescent="0.2">
      <c r="A86" t="s">
        <v>46</v>
      </c>
      <c r="E86" s="23" t="s">
        <v>392</v>
      </c>
    </row>
    <row r="87" spans="1:16" x14ac:dyDescent="0.2">
      <c r="A87" s="12" t="s">
        <v>37</v>
      </c>
      <c r="B87" s="17" t="s">
        <v>115</v>
      </c>
      <c r="C87" s="17" t="s">
        <v>2061</v>
      </c>
      <c r="D87" s="12" t="s">
        <v>45</v>
      </c>
      <c r="E87" s="18" t="s">
        <v>2062</v>
      </c>
      <c r="F87" s="19" t="s">
        <v>89</v>
      </c>
      <c r="G87" s="20">
        <v>17</v>
      </c>
      <c r="H87" s="21">
        <v>0</v>
      </c>
      <c r="I87" s="21">
        <f>ROUND(ROUND(H87,2)*ROUND(G87,3),2)</f>
        <v>0</v>
      </c>
      <c r="O87">
        <f>(I87*21)/100</f>
        <v>0</v>
      </c>
      <c r="P87" t="s">
        <v>17</v>
      </c>
    </row>
    <row r="88" spans="1:16" x14ac:dyDescent="0.2">
      <c r="A88" s="22" t="s">
        <v>42</v>
      </c>
      <c r="E88" s="23" t="s">
        <v>2068</v>
      </c>
    </row>
    <row r="89" spans="1:16" ht="76.5" x14ac:dyDescent="0.2">
      <c r="A89" s="24" t="s">
        <v>44</v>
      </c>
      <c r="E89" s="25" t="s">
        <v>2414</v>
      </c>
    </row>
    <row r="90" spans="1:16" ht="153" x14ac:dyDescent="0.2">
      <c r="A90" t="s">
        <v>46</v>
      </c>
      <c r="E90" s="23" t="s">
        <v>2065</v>
      </c>
    </row>
    <row r="91" spans="1:16" x14ac:dyDescent="0.2">
      <c r="A91" s="12" t="s">
        <v>37</v>
      </c>
      <c r="B91" s="17" t="s">
        <v>121</v>
      </c>
      <c r="C91" s="17" t="s">
        <v>2066</v>
      </c>
      <c r="D91" s="12" t="s">
        <v>45</v>
      </c>
      <c r="E91" s="18" t="s">
        <v>2067</v>
      </c>
      <c r="F91" s="19" t="s">
        <v>197</v>
      </c>
      <c r="G91" s="20">
        <v>113</v>
      </c>
      <c r="H91" s="21">
        <v>0</v>
      </c>
      <c r="I91" s="21">
        <f>ROUND(ROUND(H91,2)*ROUND(G91,3),2)</f>
        <v>0</v>
      </c>
      <c r="O91">
        <f>(I91*21)/100</f>
        <v>0</v>
      </c>
      <c r="P91" t="s">
        <v>17</v>
      </c>
    </row>
    <row r="92" spans="1:16" x14ac:dyDescent="0.2">
      <c r="A92" s="22" t="s">
        <v>42</v>
      </c>
      <c r="E92" s="23" t="s">
        <v>2032</v>
      </c>
    </row>
    <row r="93" spans="1:16" ht="76.5" x14ac:dyDescent="0.2">
      <c r="A93" s="24" t="s">
        <v>44</v>
      </c>
      <c r="E93" s="25" t="s">
        <v>2415</v>
      </c>
    </row>
    <row r="94" spans="1:16" x14ac:dyDescent="0.2">
      <c r="A94" t="s">
        <v>46</v>
      </c>
      <c r="E94" s="23" t="s">
        <v>2070</v>
      </c>
    </row>
    <row r="95" spans="1:16" x14ac:dyDescent="0.2">
      <c r="A95" s="12" t="s">
        <v>37</v>
      </c>
      <c r="B95" s="17" t="s">
        <v>126</v>
      </c>
      <c r="C95" s="17" t="s">
        <v>2071</v>
      </c>
      <c r="D95" s="12" t="s">
        <v>45</v>
      </c>
      <c r="E95" s="18" t="s">
        <v>2072</v>
      </c>
      <c r="F95" s="19" t="s">
        <v>180</v>
      </c>
      <c r="G95" s="20">
        <v>5.2430000000000003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6" x14ac:dyDescent="0.2">
      <c r="A96" s="22" t="s">
        <v>42</v>
      </c>
      <c r="E96" s="23" t="s">
        <v>2416</v>
      </c>
    </row>
    <row r="97" spans="1:18" ht="114.75" x14ac:dyDescent="0.2">
      <c r="A97" s="24" t="s">
        <v>44</v>
      </c>
      <c r="E97" s="25" t="s">
        <v>2417</v>
      </c>
    </row>
    <row r="98" spans="1:18" ht="369.75" x14ac:dyDescent="0.2">
      <c r="A98" t="s">
        <v>46</v>
      </c>
      <c r="E98" s="23" t="s">
        <v>392</v>
      </c>
    </row>
    <row r="99" spans="1:18" ht="12.75" customHeight="1" x14ac:dyDescent="0.2">
      <c r="A99" s="2" t="s">
        <v>35</v>
      </c>
      <c r="B99" s="2"/>
      <c r="C99" s="27" t="s">
        <v>16</v>
      </c>
      <c r="D99" s="2"/>
      <c r="E99" s="15" t="s">
        <v>393</v>
      </c>
      <c r="F99" s="2"/>
      <c r="G99" s="2"/>
      <c r="H99" s="2"/>
      <c r="I99" s="28">
        <f>0+Q99</f>
        <v>0</v>
      </c>
      <c r="O99">
        <f>0+R99</f>
        <v>0</v>
      </c>
      <c r="Q99">
        <f>0+I100+I104+I108+I112+I116</f>
        <v>0</v>
      </c>
      <c r="R99">
        <f>0+O100+O104+O108+O112+O116</f>
        <v>0</v>
      </c>
    </row>
    <row r="100" spans="1:18" x14ac:dyDescent="0.2">
      <c r="A100" s="12" t="s">
        <v>37</v>
      </c>
      <c r="B100" s="17" t="s">
        <v>131</v>
      </c>
      <c r="C100" s="17" t="s">
        <v>395</v>
      </c>
      <c r="D100" s="12" t="s">
        <v>45</v>
      </c>
      <c r="E100" s="18" t="s">
        <v>396</v>
      </c>
      <c r="F100" s="19" t="s">
        <v>180</v>
      </c>
      <c r="G100" s="20">
        <v>40.200000000000003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8" ht="25.5" x14ac:dyDescent="0.2">
      <c r="A101" s="22" t="s">
        <v>42</v>
      </c>
      <c r="E101" s="23" t="s">
        <v>2418</v>
      </c>
    </row>
    <row r="102" spans="1:18" ht="114.75" x14ac:dyDescent="0.2">
      <c r="A102" s="24" t="s">
        <v>44</v>
      </c>
      <c r="E102" s="25" t="s">
        <v>2419</v>
      </c>
    </row>
    <row r="103" spans="1:18" ht="382.5" x14ac:dyDescent="0.2">
      <c r="A103" t="s">
        <v>46</v>
      </c>
      <c r="E103" s="23" t="s">
        <v>398</v>
      </c>
    </row>
    <row r="104" spans="1:18" x14ac:dyDescent="0.2">
      <c r="A104" s="12" t="s">
        <v>37</v>
      </c>
      <c r="B104" s="17" t="s">
        <v>136</v>
      </c>
      <c r="C104" s="17" t="s">
        <v>1561</v>
      </c>
      <c r="D104" s="12" t="s">
        <v>45</v>
      </c>
      <c r="E104" s="18" t="s">
        <v>1562</v>
      </c>
      <c r="F104" s="19" t="s">
        <v>150</v>
      </c>
      <c r="G104" s="20">
        <v>6.03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8" x14ac:dyDescent="0.2">
      <c r="A105" s="22" t="s">
        <v>42</v>
      </c>
      <c r="E105" s="23" t="s">
        <v>1563</v>
      </c>
    </row>
    <row r="106" spans="1:18" x14ac:dyDescent="0.2">
      <c r="A106" s="24" t="s">
        <v>44</v>
      </c>
      <c r="E106" s="25" t="s">
        <v>2420</v>
      </c>
    </row>
    <row r="107" spans="1:18" ht="242.25" x14ac:dyDescent="0.2">
      <c r="A107" t="s">
        <v>46</v>
      </c>
      <c r="E107" s="23" t="s">
        <v>404</v>
      </c>
    </row>
    <row r="108" spans="1:18" x14ac:dyDescent="0.2">
      <c r="A108" s="12" t="s">
        <v>37</v>
      </c>
      <c r="B108" s="17" t="s">
        <v>141</v>
      </c>
      <c r="C108" s="17" t="s">
        <v>2080</v>
      </c>
      <c r="D108" s="12" t="s">
        <v>45</v>
      </c>
      <c r="E108" s="18" t="s">
        <v>2081</v>
      </c>
      <c r="F108" s="19" t="s">
        <v>180</v>
      </c>
      <c r="G108" s="20">
        <v>31.823</v>
      </c>
      <c r="H108" s="21">
        <v>0</v>
      </c>
      <c r="I108" s="21">
        <f>ROUND(ROUND(H108,2)*ROUND(G108,3),2)</f>
        <v>0</v>
      </c>
      <c r="O108">
        <f>(I108*21)/100</f>
        <v>0</v>
      </c>
      <c r="P108" t="s">
        <v>17</v>
      </c>
    </row>
    <row r="109" spans="1:18" ht="63.75" x14ac:dyDescent="0.2">
      <c r="A109" s="22" t="s">
        <v>42</v>
      </c>
      <c r="E109" s="23" t="s">
        <v>2421</v>
      </c>
    </row>
    <row r="110" spans="1:18" ht="140.25" x14ac:dyDescent="0.2">
      <c r="A110" s="24" t="s">
        <v>44</v>
      </c>
      <c r="E110" s="25" t="s">
        <v>2422</v>
      </c>
    </row>
    <row r="111" spans="1:18" ht="229.5" x14ac:dyDescent="0.2">
      <c r="A111" t="s">
        <v>46</v>
      </c>
      <c r="E111" s="23" t="s">
        <v>2084</v>
      </c>
    </row>
    <row r="112" spans="1:18" x14ac:dyDescent="0.2">
      <c r="A112" s="12" t="s">
        <v>37</v>
      </c>
      <c r="B112" s="17" t="s">
        <v>319</v>
      </c>
      <c r="C112" s="17" t="s">
        <v>2089</v>
      </c>
      <c r="D112" s="12" t="s">
        <v>45</v>
      </c>
      <c r="E112" s="18" t="s">
        <v>2090</v>
      </c>
      <c r="F112" s="19" t="s">
        <v>180</v>
      </c>
      <c r="G112" s="20">
        <v>136.5</v>
      </c>
      <c r="H112" s="21">
        <v>0</v>
      </c>
      <c r="I112" s="21">
        <f>ROUND(ROUND(H112,2)*ROUND(G112,3),2)</f>
        <v>0</v>
      </c>
      <c r="O112">
        <f>(I112*21)/100</f>
        <v>0</v>
      </c>
      <c r="P112" t="s">
        <v>17</v>
      </c>
    </row>
    <row r="113" spans="1:18" ht="51" x14ac:dyDescent="0.2">
      <c r="A113" s="22" t="s">
        <v>42</v>
      </c>
      <c r="E113" s="23" t="s">
        <v>2423</v>
      </c>
    </row>
    <row r="114" spans="1:18" ht="140.25" x14ac:dyDescent="0.2">
      <c r="A114" s="24" t="s">
        <v>44</v>
      </c>
      <c r="E114" s="25" t="s">
        <v>2424</v>
      </c>
    </row>
    <row r="115" spans="1:18" ht="369.75" x14ac:dyDescent="0.2">
      <c r="A115" t="s">
        <v>46</v>
      </c>
      <c r="E115" s="23" t="s">
        <v>410</v>
      </c>
    </row>
    <row r="116" spans="1:18" x14ac:dyDescent="0.2">
      <c r="A116" s="12" t="s">
        <v>37</v>
      </c>
      <c r="B116" s="17" t="s">
        <v>325</v>
      </c>
      <c r="C116" s="17" t="s">
        <v>2093</v>
      </c>
      <c r="D116" s="12" t="s">
        <v>45</v>
      </c>
      <c r="E116" s="18" t="s">
        <v>2094</v>
      </c>
      <c r="F116" s="19" t="s">
        <v>150</v>
      </c>
      <c r="G116" s="20">
        <v>15.015000000000001</v>
      </c>
      <c r="H116" s="21">
        <v>0</v>
      </c>
      <c r="I116" s="21">
        <f>ROUND(ROUND(H116,2)*ROUND(G116,3),2)</f>
        <v>0</v>
      </c>
      <c r="O116">
        <f>(I116*21)/100</f>
        <v>0</v>
      </c>
      <c r="P116" t="s">
        <v>17</v>
      </c>
    </row>
    <row r="117" spans="1:18" x14ac:dyDescent="0.2">
      <c r="A117" s="22" t="s">
        <v>42</v>
      </c>
      <c r="E117" s="23" t="s">
        <v>45</v>
      </c>
    </row>
    <row r="118" spans="1:18" x14ac:dyDescent="0.2">
      <c r="A118" s="24" t="s">
        <v>44</v>
      </c>
      <c r="E118" s="25" t="s">
        <v>2425</v>
      </c>
    </row>
    <row r="119" spans="1:18" ht="267.75" x14ac:dyDescent="0.2">
      <c r="A119" t="s">
        <v>46</v>
      </c>
      <c r="E119" s="23" t="s">
        <v>1543</v>
      </c>
    </row>
    <row r="120" spans="1:18" ht="12.75" customHeight="1" x14ac:dyDescent="0.2">
      <c r="A120" s="2" t="s">
        <v>35</v>
      </c>
      <c r="B120" s="2"/>
      <c r="C120" s="27" t="s">
        <v>25</v>
      </c>
      <c r="D120" s="2"/>
      <c r="E120" s="15" t="s">
        <v>405</v>
      </c>
      <c r="F120" s="2"/>
      <c r="G120" s="2"/>
      <c r="H120" s="2"/>
      <c r="I120" s="28">
        <f>0+Q120</f>
        <v>0</v>
      </c>
      <c r="O120">
        <f>0+R120</f>
        <v>0</v>
      </c>
      <c r="Q120">
        <f>0+I121+I125+I129+I133</f>
        <v>0</v>
      </c>
      <c r="R120">
        <f>0+O121+O125+O129+O133</f>
        <v>0</v>
      </c>
    </row>
    <row r="121" spans="1:18" x14ac:dyDescent="0.2">
      <c r="A121" s="12" t="s">
        <v>37</v>
      </c>
      <c r="B121" s="17" t="s">
        <v>331</v>
      </c>
      <c r="C121" s="17" t="s">
        <v>703</v>
      </c>
      <c r="D121" s="12" t="s">
        <v>45</v>
      </c>
      <c r="E121" s="18" t="s">
        <v>704</v>
      </c>
      <c r="F121" s="19" t="s">
        <v>180</v>
      </c>
      <c r="G121" s="20">
        <v>1.377</v>
      </c>
      <c r="H121" s="21">
        <v>0</v>
      </c>
      <c r="I121" s="21">
        <f>ROUND(ROUND(H121,2)*ROUND(G121,3),2)</f>
        <v>0</v>
      </c>
      <c r="O121">
        <f>(I121*21)/100</f>
        <v>0</v>
      </c>
      <c r="P121" t="s">
        <v>17</v>
      </c>
    </row>
    <row r="122" spans="1:18" x14ac:dyDescent="0.2">
      <c r="A122" s="22" t="s">
        <v>42</v>
      </c>
      <c r="E122" s="23" t="s">
        <v>2426</v>
      </c>
    </row>
    <row r="123" spans="1:18" ht="38.25" x14ac:dyDescent="0.2">
      <c r="A123" s="24" t="s">
        <v>44</v>
      </c>
      <c r="E123" s="25" t="s">
        <v>2427</v>
      </c>
    </row>
    <row r="124" spans="1:18" ht="369.75" x14ac:dyDescent="0.2">
      <c r="A124" t="s">
        <v>46</v>
      </c>
      <c r="E124" s="23" t="s">
        <v>410</v>
      </c>
    </row>
    <row r="125" spans="1:18" x14ac:dyDescent="0.2">
      <c r="A125" s="12" t="s">
        <v>37</v>
      </c>
      <c r="B125" s="17" t="s">
        <v>335</v>
      </c>
      <c r="C125" s="17" t="s">
        <v>1629</v>
      </c>
      <c r="D125" s="12" t="s">
        <v>1473</v>
      </c>
      <c r="E125" s="18" t="s">
        <v>1630</v>
      </c>
      <c r="F125" s="19" t="s">
        <v>180</v>
      </c>
      <c r="G125" s="20">
        <v>15.074999999999999</v>
      </c>
      <c r="H125" s="21">
        <v>0</v>
      </c>
      <c r="I125" s="21">
        <f>ROUND(ROUND(H125,2)*ROUND(G125,3),2)</f>
        <v>0</v>
      </c>
      <c r="O125">
        <f>(I125*21)/100</f>
        <v>0</v>
      </c>
      <c r="P125" t="s">
        <v>17</v>
      </c>
    </row>
    <row r="126" spans="1:18" x14ac:dyDescent="0.2">
      <c r="A126" s="22" t="s">
        <v>42</v>
      </c>
      <c r="E126" s="23" t="s">
        <v>1914</v>
      </c>
    </row>
    <row r="127" spans="1:18" ht="114.75" x14ac:dyDescent="0.2">
      <c r="A127" s="24" t="s">
        <v>44</v>
      </c>
      <c r="E127" s="25" t="s">
        <v>2428</v>
      </c>
    </row>
    <row r="128" spans="1:18" ht="369.75" x14ac:dyDescent="0.2">
      <c r="A128" t="s">
        <v>46</v>
      </c>
      <c r="E128" s="23" t="s">
        <v>1633</v>
      </c>
    </row>
    <row r="129" spans="1:18" x14ac:dyDescent="0.2">
      <c r="A129" s="12" t="s">
        <v>37</v>
      </c>
      <c r="B129" s="17" t="s">
        <v>340</v>
      </c>
      <c r="C129" s="17" t="s">
        <v>1629</v>
      </c>
      <c r="D129" s="12" t="s">
        <v>1476</v>
      </c>
      <c r="E129" s="18" t="s">
        <v>1630</v>
      </c>
      <c r="F129" s="19" t="s">
        <v>180</v>
      </c>
      <c r="G129" s="20">
        <v>9.1080000000000005</v>
      </c>
      <c r="H129" s="21">
        <v>0</v>
      </c>
      <c r="I129" s="21">
        <f>ROUND(ROUND(H129,2)*ROUND(G129,3),2)</f>
        <v>0</v>
      </c>
      <c r="O129">
        <f>(I129*21)/100</f>
        <v>0</v>
      </c>
      <c r="P129" t="s">
        <v>17</v>
      </c>
    </row>
    <row r="130" spans="1:18" ht="25.5" x14ac:dyDescent="0.2">
      <c r="A130" s="22" t="s">
        <v>42</v>
      </c>
      <c r="E130" s="23" t="s">
        <v>2429</v>
      </c>
    </row>
    <row r="131" spans="1:18" ht="127.5" x14ac:dyDescent="0.2">
      <c r="A131" s="24" t="s">
        <v>44</v>
      </c>
      <c r="E131" s="25" t="s">
        <v>2430</v>
      </c>
    </row>
    <row r="132" spans="1:18" ht="369.75" x14ac:dyDescent="0.2">
      <c r="A132" t="s">
        <v>46</v>
      </c>
      <c r="E132" s="23" t="s">
        <v>1633</v>
      </c>
    </row>
    <row r="133" spans="1:18" x14ac:dyDescent="0.2">
      <c r="A133" s="12" t="s">
        <v>37</v>
      </c>
      <c r="B133" s="17" t="s">
        <v>347</v>
      </c>
      <c r="C133" s="17" t="s">
        <v>1634</v>
      </c>
      <c r="D133" s="12" t="s">
        <v>45</v>
      </c>
      <c r="E133" s="18" t="s">
        <v>1635</v>
      </c>
      <c r="F133" s="19" t="s">
        <v>180</v>
      </c>
      <c r="G133" s="20">
        <v>75.375</v>
      </c>
      <c r="H133" s="21">
        <v>0</v>
      </c>
      <c r="I133" s="21">
        <f>ROUND(ROUND(H133,2)*ROUND(G133,3),2)</f>
        <v>0</v>
      </c>
      <c r="O133">
        <f>(I133*21)/100</f>
        <v>0</v>
      </c>
      <c r="P133" t="s">
        <v>17</v>
      </c>
    </row>
    <row r="134" spans="1:18" ht="25.5" x14ac:dyDescent="0.2">
      <c r="A134" s="22" t="s">
        <v>42</v>
      </c>
      <c r="E134" s="23" t="s">
        <v>2431</v>
      </c>
    </row>
    <row r="135" spans="1:18" ht="114.75" x14ac:dyDescent="0.2">
      <c r="A135" s="24" t="s">
        <v>44</v>
      </c>
      <c r="E135" s="25" t="s">
        <v>2432</v>
      </c>
    </row>
    <row r="136" spans="1:18" ht="38.25" x14ac:dyDescent="0.2">
      <c r="A136" t="s">
        <v>46</v>
      </c>
      <c r="E136" s="23" t="s">
        <v>357</v>
      </c>
    </row>
    <row r="137" spans="1:18" ht="12.75" customHeight="1" x14ac:dyDescent="0.2">
      <c r="A137" s="2" t="s">
        <v>35</v>
      </c>
      <c r="B137" s="2"/>
      <c r="C137" s="27" t="s">
        <v>64</v>
      </c>
      <c r="D137" s="2"/>
      <c r="E137" s="15" t="s">
        <v>497</v>
      </c>
      <c r="F137" s="2"/>
      <c r="G137" s="2"/>
      <c r="H137" s="2"/>
      <c r="I137" s="28">
        <f>0+Q137</f>
        <v>0</v>
      </c>
      <c r="O137">
        <f>0+R137</f>
        <v>0</v>
      </c>
      <c r="Q137">
        <f>0+I138+I142+I146</f>
        <v>0</v>
      </c>
      <c r="R137">
        <f>0+O138+O142+O146</f>
        <v>0</v>
      </c>
    </row>
    <row r="138" spans="1:18" x14ac:dyDescent="0.2">
      <c r="A138" s="12" t="s">
        <v>37</v>
      </c>
      <c r="B138" s="17" t="s">
        <v>352</v>
      </c>
      <c r="C138" s="17" t="s">
        <v>1692</v>
      </c>
      <c r="D138" s="12" t="s">
        <v>45</v>
      </c>
      <c r="E138" s="18" t="s">
        <v>1693</v>
      </c>
      <c r="F138" s="19" t="s">
        <v>166</v>
      </c>
      <c r="G138" s="20">
        <v>201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8" ht="25.5" x14ac:dyDescent="0.2">
      <c r="A139" s="22" t="s">
        <v>42</v>
      </c>
      <c r="E139" s="23" t="s">
        <v>2433</v>
      </c>
    </row>
    <row r="140" spans="1:18" ht="114.75" x14ac:dyDescent="0.2">
      <c r="A140" s="24" t="s">
        <v>44</v>
      </c>
      <c r="E140" s="25" t="s">
        <v>2434</v>
      </c>
    </row>
    <row r="141" spans="1:18" ht="38.25" x14ac:dyDescent="0.2">
      <c r="A141" t="s">
        <v>46</v>
      </c>
      <c r="E141" s="23" t="s">
        <v>1691</v>
      </c>
    </row>
    <row r="142" spans="1:18" x14ac:dyDescent="0.2">
      <c r="A142" s="12" t="s">
        <v>37</v>
      </c>
      <c r="B142" s="17" t="s">
        <v>358</v>
      </c>
      <c r="C142" s="17" t="s">
        <v>1696</v>
      </c>
      <c r="D142" s="12" t="s">
        <v>45</v>
      </c>
      <c r="E142" s="18" t="s">
        <v>1697</v>
      </c>
      <c r="F142" s="19" t="s">
        <v>166</v>
      </c>
      <c r="G142" s="20">
        <v>201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8" x14ac:dyDescent="0.2">
      <c r="A143" s="22" t="s">
        <v>42</v>
      </c>
      <c r="E143" s="23" t="s">
        <v>2435</v>
      </c>
    </row>
    <row r="144" spans="1:18" ht="114.75" x14ac:dyDescent="0.2">
      <c r="A144" s="24" t="s">
        <v>44</v>
      </c>
      <c r="E144" s="25" t="s">
        <v>2436</v>
      </c>
    </row>
    <row r="145" spans="1:18" ht="51" x14ac:dyDescent="0.2">
      <c r="A145" t="s">
        <v>46</v>
      </c>
      <c r="E145" s="23" t="s">
        <v>503</v>
      </c>
    </row>
    <row r="146" spans="1:18" x14ac:dyDescent="0.2">
      <c r="A146" s="12" t="s">
        <v>37</v>
      </c>
      <c r="B146" s="17" t="s">
        <v>364</v>
      </c>
      <c r="C146" s="17" t="s">
        <v>499</v>
      </c>
      <c r="D146" s="12" t="s">
        <v>45</v>
      </c>
      <c r="E146" s="18" t="s">
        <v>500</v>
      </c>
      <c r="F146" s="19" t="s">
        <v>166</v>
      </c>
      <c r="G146" s="20">
        <v>159.28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8" x14ac:dyDescent="0.2">
      <c r="A147" s="22" t="s">
        <v>42</v>
      </c>
      <c r="E147" s="23" t="s">
        <v>2437</v>
      </c>
    </row>
    <row r="148" spans="1:18" ht="114.75" x14ac:dyDescent="0.2">
      <c r="A148" s="24" t="s">
        <v>44</v>
      </c>
      <c r="E148" s="25" t="s">
        <v>2438</v>
      </c>
    </row>
    <row r="149" spans="1:18" ht="51" x14ac:dyDescent="0.2">
      <c r="A149" t="s">
        <v>46</v>
      </c>
      <c r="E149" s="23" t="s">
        <v>503</v>
      </c>
    </row>
    <row r="150" spans="1:18" ht="12.75" customHeight="1" x14ac:dyDescent="0.2">
      <c r="A150" s="2" t="s">
        <v>35</v>
      </c>
      <c r="B150" s="2"/>
      <c r="C150" s="27" t="s">
        <v>67</v>
      </c>
      <c r="D150" s="2"/>
      <c r="E150" s="15" t="s">
        <v>504</v>
      </c>
      <c r="F150" s="2"/>
      <c r="G150" s="2"/>
      <c r="H150" s="2"/>
      <c r="I150" s="28">
        <f>0+Q150</f>
        <v>0</v>
      </c>
      <c r="O150">
        <f>0+R150</f>
        <v>0</v>
      </c>
      <c r="Q150">
        <f>0+I151</f>
        <v>0</v>
      </c>
      <c r="R150">
        <f>0+O151</f>
        <v>0</v>
      </c>
    </row>
    <row r="151" spans="1:18" x14ac:dyDescent="0.2">
      <c r="A151" s="12" t="s">
        <v>37</v>
      </c>
      <c r="B151" s="17" t="s">
        <v>370</v>
      </c>
      <c r="C151" s="17" t="s">
        <v>2439</v>
      </c>
      <c r="D151" s="12" t="s">
        <v>45</v>
      </c>
      <c r="E151" s="18" t="s">
        <v>2440</v>
      </c>
      <c r="F151" s="19" t="s">
        <v>89</v>
      </c>
      <c r="G151" s="20">
        <v>2</v>
      </c>
      <c r="H151" s="21">
        <v>0</v>
      </c>
      <c r="I151" s="21">
        <f>ROUND(ROUND(H151,2)*ROUND(G151,3),2)</f>
        <v>0</v>
      </c>
      <c r="O151">
        <f>(I151*21)/100</f>
        <v>0</v>
      </c>
      <c r="P151" t="s">
        <v>17</v>
      </c>
    </row>
    <row r="152" spans="1:18" ht="25.5" x14ac:dyDescent="0.2">
      <c r="A152" s="22" t="s">
        <v>42</v>
      </c>
      <c r="E152" s="23" t="s">
        <v>2441</v>
      </c>
    </row>
    <row r="153" spans="1:18" ht="38.25" x14ac:dyDescent="0.2">
      <c r="A153" s="24" t="s">
        <v>44</v>
      </c>
      <c r="E153" s="25" t="s">
        <v>2442</v>
      </c>
    </row>
    <row r="154" spans="1:18" ht="409.5" x14ac:dyDescent="0.2">
      <c r="A154" t="s">
        <v>46</v>
      </c>
      <c r="E154" s="23" t="s">
        <v>2443</v>
      </c>
    </row>
    <row r="155" spans="1:18" ht="12.75" customHeight="1" x14ac:dyDescent="0.2">
      <c r="A155" s="2" t="s">
        <v>35</v>
      </c>
      <c r="B155" s="2"/>
      <c r="C155" s="27" t="s">
        <v>32</v>
      </c>
      <c r="D155" s="2"/>
      <c r="E155" s="15" t="s">
        <v>177</v>
      </c>
      <c r="F155" s="2"/>
      <c r="G155" s="2"/>
      <c r="H155" s="2"/>
      <c r="I155" s="28">
        <f>0+Q155</f>
        <v>0</v>
      </c>
      <c r="O155">
        <f>0+R155</f>
        <v>0</v>
      </c>
      <c r="Q155">
        <f>0+I156+I160+I164+I168</f>
        <v>0</v>
      </c>
      <c r="R155">
        <f>0+O156+O160+O164+O168</f>
        <v>0</v>
      </c>
    </row>
    <row r="156" spans="1:18" x14ac:dyDescent="0.2">
      <c r="A156" s="12" t="s">
        <v>37</v>
      </c>
      <c r="B156" s="17" t="s">
        <v>376</v>
      </c>
      <c r="C156" s="17" t="s">
        <v>1720</v>
      </c>
      <c r="D156" s="12" t="s">
        <v>45</v>
      </c>
      <c r="E156" s="18" t="s">
        <v>1721</v>
      </c>
      <c r="F156" s="19" t="s">
        <v>89</v>
      </c>
      <c r="G156" s="20">
        <v>16</v>
      </c>
      <c r="H156" s="21">
        <v>0</v>
      </c>
      <c r="I156" s="21">
        <f>ROUND(ROUND(H156,2)*ROUND(G156,3),2)</f>
        <v>0</v>
      </c>
      <c r="O156">
        <f>(I156*21)/100</f>
        <v>0</v>
      </c>
      <c r="P156" t="s">
        <v>17</v>
      </c>
    </row>
    <row r="157" spans="1:18" x14ac:dyDescent="0.2">
      <c r="A157" s="22" t="s">
        <v>42</v>
      </c>
      <c r="E157" s="23" t="s">
        <v>2444</v>
      </c>
    </row>
    <row r="158" spans="1:18" ht="114.75" x14ac:dyDescent="0.2">
      <c r="A158" s="24" t="s">
        <v>44</v>
      </c>
      <c r="E158" s="25" t="s">
        <v>2445</v>
      </c>
    </row>
    <row r="159" spans="1:18" ht="38.25" x14ac:dyDescent="0.2">
      <c r="A159" t="s">
        <v>46</v>
      </c>
      <c r="E159" s="23" t="s">
        <v>1724</v>
      </c>
    </row>
    <row r="160" spans="1:18" ht="25.5" x14ac:dyDescent="0.2">
      <c r="A160" s="12" t="s">
        <v>37</v>
      </c>
      <c r="B160" s="17" t="s">
        <v>382</v>
      </c>
      <c r="C160" s="17" t="s">
        <v>668</v>
      </c>
      <c r="D160" s="12" t="s">
        <v>45</v>
      </c>
      <c r="E160" s="18" t="s">
        <v>669</v>
      </c>
      <c r="F160" s="19" t="s">
        <v>197</v>
      </c>
      <c r="G160" s="20">
        <v>68</v>
      </c>
      <c r="H160" s="21">
        <v>0</v>
      </c>
      <c r="I160" s="21">
        <f>ROUND(ROUND(H160,2)*ROUND(G160,3),2)</f>
        <v>0</v>
      </c>
      <c r="O160">
        <f>(I160*21)/100</f>
        <v>0</v>
      </c>
      <c r="P160" t="s">
        <v>17</v>
      </c>
    </row>
    <row r="161" spans="1:16" x14ac:dyDescent="0.2">
      <c r="A161" s="22" t="s">
        <v>42</v>
      </c>
      <c r="E161" s="23" t="s">
        <v>2446</v>
      </c>
    </row>
    <row r="162" spans="1:16" ht="114.75" x14ac:dyDescent="0.2">
      <c r="A162" s="24" t="s">
        <v>44</v>
      </c>
      <c r="E162" s="25" t="s">
        <v>2447</v>
      </c>
    </row>
    <row r="163" spans="1:16" ht="89.25" x14ac:dyDescent="0.2">
      <c r="A163" t="s">
        <v>46</v>
      </c>
      <c r="E163" s="23" t="s">
        <v>672</v>
      </c>
    </row>
    <row r="164" spans="1:16" x14ac:dyDescent="0.2">
      <c r="A164" s="12" t="s">
        <v>37</v>
      </c>
      <c r="B164" s="17" t="s">
        <v>388</v>
      </c>
      <c r="C164" s="17" t="s">
        <v>679</v>
      </c>
      <c r="D164" s="12" t="s">
        <v>45</v>
      </c>
      <c r="E164" s="18" t="s">
        <v>680</v>
      </c>
      <c r="F164" s="19" t="s">
        <v>681</v>
      </c>
      <c r="G164" s="20">
        <v>2680</v>
      </c>
      <c r="H164" s="21">
        <v>0</v>
      </c>
      <c r="I164" s="21">
        <f>ROUND(ROUND(H164,2)*ROUND(G164,3),2)</f>
        <v>0</v>
      </c>
      <c r="O164">
        <f>(I164*21)/100</f>
        <v>0</v>
      </c>
      <c r="P164" t="s">
        <v>17</v>
      </c>
    </row>
    <row r="165" spans="1:16" ht="25.5" x14ac:dyDescent="0.2">
      <c r="A165" s="22" t="s">
        <v>42</v>
      </c>
      <c r="E165" s="23" t="s">
        <v>2220</v>
      </c>
    </row>
    <row r="166" spans="1:16" ht="127.5" x14ac:dyDescent="0.2">
      <c r="A166" s="24" t="s">
        <v>44</v>
      </c>
      <c r="E166" s="25" t="s">
        <v>2448</v>
      </c>
    </row>
    <row r="167" spans="1:16" ht="409.5" x14ac:dyDescent="0.2">
      <c r="A167" t="s">
        <v>46</v>
      </c>
      <c r="E167" s="23" t="s">
        <v>684</v>
      </c>
    </row>
    <row r="168" spans="1:16" x14ac:dyDescent="0.2">
      <c r="A168" s="12" t="s">
        <v>37</v>
      </c>
      <c r="B168" s="17" t="s">
        <v>394</v>
      </c>
      <c r="C168" s="17" t="s">
        <v>2449</v>
      </c>
      <c r="D168" s="12" t="s">
        <v>45</v>
      </c>
      <c r="E168" s="18" t="s">
        <v>2450</v>
      </c>
      <c r="F168" s="19" t="s">
        <v>166</v>
      </c>
      <c r="G168" s="20">
        <v>141</v>
      </c>
      <c r="H168" s="21">
        <v>0</v>
      </c>
      <c r="I168" s="21">
        <f>ROUND(ROUND(H168,2)*ROUND(G168,3),2)</f>
        <v>0</v>
      </c>
      <c r="O168">
        <f>(I168*21)/100</f>
        <v>0</v>
      </c>
      <c r="P168" t="s">
        <v>17</v>
      </c>
    </row>
    <row r="169" spans="1:16" x14ac:dyDescent="0.2">
      <c r="A169" s="22" t="s">
        <v>42</v>
      </c>
      <c r="E169" s="23" t="s">
        <v>2451</v>
      </c>
    </row>
    <row r="170" spans="1:16" x14ac:dyDescent="0.2">
      <c r="A170" s="24" t="s">
        <v>44</v>
      </c>
      <c r="E170" s="25" t="s">
        <v>2452</v>
      </c>
    </row>
    <row r="171" spans="1:16" ht="25.5" x14ac:dyDescent="0.2">
      <c r="A171" t="s">
        <v>46</v>
      </c>
      <c r="E171" s="23" t="s">
        <v>2453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1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0+O8+O13+O58+O67+O108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2454</v>
      </c>
      <c r="I3" s="26">
        <f>0+I8+I13+I58+I67+I108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2454</v>
      </c>
      <c r="D4" s="33"/>
      <c r="E4" s="11" t="s">
        <v>2455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37</v>
      </c>
      <c r="B9" s="17" t="s">
        <v>18</v>
      </c>
      <c r="C9" s="17" t="s">
        <v>2456</v>
      </c>
      <c r="D9" s="12" t="s">
        <v>45</v>
      </c>
      <c r="E9" s="18" t="s">
        <v>2457</v>
      </c>
      <c r="F9" s="19" t="s">
        <v>150</v>
      </c>
      <c r="G9" s="20">
        <v>2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45</v>
      </c>
    </row>
    <row r="11" spans="1:18" x14ac:dyDescent="0.2">
      <c r="A11" s="24" t="s">
        <v>44</v>
      </c>
      <c r="E11" s="25" t="s">
        <v>2458</v>
      </c>
    </row>
    <row r="12" spans="1:18" ht="25.5" x14ac:dyDescent="0.2">
      <c r="A12" t="s">
        <v>46</v>
      </c>
      <c r="E12" s="23" t="s">
        <v>2459</v>
      </c>
    </row>
    <row r="13" spans="1:18" ht="12.75" customHeight="1" x14ac:dyDescent="0.2">
      <c r="A13" s="2" t="s">
        <v>35</v>
      </c>
      <c r="B13" s="2"/>
      <c r="C13" s="27" t="s">
        <v>18</v>
      </c>
      <c r="D13" s="2"/>
      <c r="E13" s="15" t="s">
        <v>163</v>
      </c>
      <c r="F13" s="2"/>
      <c r="G13" s="2"/>
      <c r="H13" s="2"/>
      <c r="I13" s="28">
        <f>0+Q13</f>
        <v>0</v>
      </c>
      <c r="O13">
        <f>0+R13</f>
        <v>0</v>
      </c>
      <c r="Q13">
        <f>0+I14+I18+I22+I26+I30+I34+I38+I42+I46+I50+I54</f>
        <v>0</v>
      </c>
      <c r="R13">
        <f>0+O14+O18+O22+O26+O30+O34+O38+O42+O46+O50+O54</f>
        <v>0</v>
      </c>
    </row>
    <row r="14" spans="1:18" x14ac:dyDescent="0.2">
      <c r="A14" s="12" t="s">
        <v>37</v>
      </c>
      <c r="B14" s="17" t="s">
        <v>17</v>
      </c>
      <c r="C14" s="17" t="s">
        <v>2460</v>
      </c>
      <c r="D14" s="12" t="s">
        <v>45</v>
      </c>
      <c r="E14" s="18" t="s">
        <v>2461</v>
      </c>
      <c r="F14" s="19" t="s">
        <v>129</v>
      </c>
      <c r="G14" s="20">
        <v>20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2462</v>
      </c>
    </row>
    <row r="16" spans="1:18" ht="25.5" x14ac:dyDescent="0.2">
      <c r="A16" s="24" t="s">
        <v>44</v>
      </c>
      <c r="E16" s="25" t="s">
        <v>2463</v>
      </c>
    </row>
    <row r="17" spans="1:16" ht="63.75" x14ac:dyDescent="0.2">
      <c r="A17" t="s">
        <v>46</v>
      </c>
      <c r="E17" s="23" t="s">
        <v>2464</v>
      </c>
    </row>
    <row r="18" spans="1:16" x14ac:dyDescent="0.2">
      <c r="A18" s="12" t="s">
        <v>37</v>
      </c>
      <c r="B18" s="17" t="s">
        <v>16</v>
      </c>
      <c r="C18" s="17" t="s">
        <v>245</v>
      </c>
      <c r="D18" s="12" t="s">
        <v>45</v>
      </c>
      <c r="E18" s="18" t="s">
        <v>246</v>
      </c>
      <c r="F18" s="19" t="s">
        <v>180</v>
      </c>
      <c r="G18" s="20">
        <v>36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2465</v>
      </c>
    </row>
    <row r="20" spans="1:16" ht="51" x14ac:dyDescent="0.2">
      <c r="A20" s="24" t="s">
        <v>44</v>
      </c>
      <c r="E20" s="25" t="s">
        <v>2466</v>
      </c>
    </row>
    <row r="21" spans="1:16" ht="38.25" x14ac:dyDescent="0.2">
      <c r="A21" t="s">
        <v>46</v>
      </c>
      <c r="E21" s="23" t="s">
        <v>249</v>
      </c>
    </row>
    <row r="22" spans="1:16" x14ac:dyDescent="0.2">
      <c r="A22" s="12" t="s">
        <v>37</v>
      </c>
      <c r="B22" s="17" t="s">
        <v>25</v>
      </c>
      <c r="C22" s="17" t="s">
        <v>259</v>
      </c>
      <c r="D22" s="12" t="s">
        <v>45</v>
      </c>
      <c r="E22" s="18" t="s">
        <v>260</v>
      </c>
      <c r="F22" s="19" t="s">
        <v>180</v>
      </c>
      <c r="G22" s="20">
        <v>52.6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x14ac:dyDescent="0.2">
      <c r="A24" s="24" t="s">
        <v>44</v>
      </c>
      <c r="E24" s="25" t="s">
        <v>2467</v>
      </c>
    </row>
    <row r="25" spans="1:16" ht="306" x14ac:dyDescent="0.2">
      <c r="A25" t="s">
        <v>46</v>
      </c>
      <c r="E25" s="23" t="s">
        <v>262</v>
      </c>
    </row>
    <row r="26" spans="1:16" x14ac:dyDescent="0.2">
      <c r="A26" s="12" t="s">
        <v>37</v>
      </c>
      <c r="B26" s="17" t="s">
        <v>27</v>
      </c>
      <c r="C26" s="17" t="s">
        <v>267</v>
      </c>
      <c r="D26" s="12" t="s">
        <v>45</v>
      </c>
      <c r="E26" s="18" t="s">
        <v>268</v>
      </c>
      <c r="F26" s="19" t="s">
        <v>180</v>
      </c>
      <c r="G26" s="20">
        <v>123.8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2468</v>
      </c>
    </row>
    <row r="28" spans="1:16" ht="25.5" x14ac:dyDescent="0.2">
      <c r="A28" s="24" t="s">
        <v>44</v>
      </c>
      <c r="E28" s="25" t="s">
        <v>2469</v>
      </c>
    </row>
    <row r="29" spans="1:16" ht="318.75" x14ac:dyDescent="0.2">
      <c r="A29" t="s">
        <v>46</v>
      </c>
      <c r="E29" s="23" t="s">
        <v>266</v>
      </c>
    </row>
    <row r="30" spans="1:16" x14ac:dyDescent="0.2">
      <c r="A30" s="12" t="s">
        <v>37</v>
      </c>
      <c r="B30" s="17" t="s">
        <v>29</v>
      </c>
      <c r="C30" s="17" t="s">
        <v>2470</v>
      </c>
      <c r="D30" s="12" t="s">
        <v>45</v>
      </c>
      <c r="E30" s="18" t="s">
        <v>2471</v>
      </c>
      <c r="F30" s="19" t="s">
        <v>180</v>
      </c>
      <c r="G30" s="20">
        <v>52.6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ht="25.5" x14ac:dyDescent="0.2">
      <c r="A31" s="22" t="s">
        <v>42</v>
      </c>
      <c r="E31" s="23" t="s">
        <v>2472</v>
      </c>
    </row>
    <row r="32" spans="1:16" ht="25.5" x14ac:dyDescent="0.2">
      <c r="A32" s="24" t="s">
        <v>44</v>
      </c>
      <c r="E32" s="25" t="s">
        <v>2473</v>
      </c>
    </row>
    <row r="33" spans="1:16" ht="318.75" x14ac:dyDescent="0.2">
      <c r="A33" t="s">
        <v>46</v>
      </c>
      <c r="E33" s="23" t="s">
        <v>266</v>
      </c>
    </row>
    <row r="34" spans="1:16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52.6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x14ac:dyDescent="0.2">
      <c r="A36" s="24" t="s">
        <v>44</v>
      </c>
      <c r="E36" s="25" t="s">
        <v>2474</v>
      </c>
    </row>
    <row r="37" spans="1:16" ht="191.25" x14ac:dyDescent="0.2">
      <c r="A37" t="s">
        <v>46</v>
      </c>
      <c r="E37" s="23" t="s">
        <v>282</v>
      </c>
    </row>
    <row r="38" spans="1:16" x14ac:dyDescent="0.2">
      <c r="A38" s="12" t="s">
        <v>37</v>
      </c>
      <c r="B38" s="17" t="s">
        <v>67</v>
      </c>
      <c r="C38" s="17" t="s">
        <v>297</v>
      </c>
      <c r="D38" s="12" t="s">
        <v>45</v>
      </c>
      <c r="E38" s="18" t="s">
        <v>298</v>
      </c>
      <c r="F38" s="19" t="s">
        <v>180</v>
      </c>
      <c r="G38" s="20">
        <v>123.8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2475</v>
      </c>
    </row>
    <row r="40" spans="1:16" ht="25.5" x14ac:dyDescent="0.2">
      <c r="A40" s="24" t="s">
        <v>44</v>
      </c>
      <c r="E40" s="25" t="s">
        <v>2469</v>
      </c>
    </row>
    <row r="41" spans="1:16" ht="229.5" x14ac:dyDescent="0.2">
      <c r="A41" t="s">
        <v>46</v>
      </c>
      <c r="E41" s="23" t="s">
        <v>301</v>
      </c>
    </row>
    <row r="42" spans="1:16" x14ac:dyDescent="0.2">
      <c r="A42" s="12" t="s">
        <v>37</v>
      </c>
      <c r="B42" s="17" t="s">
        <v>32</v>
      </c>
      <c r="C42" s="17" t="s">
        <v>307</v>
      </c>
      <c r="D42" s="12" t="s">
        <v>45</v>
      </c>
      <c r="E42" s="18" t="s">
        <v>308</v>
      </c>
      <c r="F42" s="19" t="s">
        <v>180</v>
      </c>
      <c r="G42" s="20">
        <v>46.2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ht="25.5" x14ac:dyDescent="0.2">
      <c r="A43" s="22" t="s">
        <v>42</v>
      </c>
      <c r="E43" s="23" t="s">
        <v>2476</v>
      </c>
    </row>
    <row r="44" spans="1:16" ht="25.5" x14ac:dyDescent="0.2">
      <c r="A44" s="24" t="s">
        <v>44</v>
      </c>
      <c r="E44" s="25" t="s">
        <v>2477</v>
      </c>
    </row>
    <row r="45" spans="1:16" ht="293.25" x14ac:dyDescent="0.2">
      <c r="A45" t="s">
        <v>46</v>
      </c>
      <c r="E45" s="23" t="s">
        <v>310</v>
      </c>
    </row>
    <row r="46" spans="1:16" x14ac:dyDescent="0.2">
      <c r="A46" s="12" t="s">
        <v>37</v>
      </c>
      <c r="B46" s="17" t="s">
        <v>34</v>
      </c>
      <c r="C46" s="17" t="s">
        <v>896</v>
      </c>
      <c r="D46" s="12" t="s">
        <v>45</v>
      </c>
      <c r="E46" s="18" t="s">
        <v>897</v>
      </c>
      <c r="F46" s="19" t="s">
        <v>180</v>
      </c>
      <c r="G46" s="20">
        <v>36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ht="25.5" x14ac:dyDescent="0.2">
      <c r="A48" s="24" t="s">
        <v>44</v>
      </c>
      <c r="E48" s="25" t="s">
        <v>2478</v>
      </c>
    </row>
    <row r="49" spans="1:18" ht="38.25" x14ac:dyDescent="0.2">
      <c r="A49" t="s">
        <v>46</v>
      </c>
      <c r="E49" s="23" t="s">
        <v>899</v>
      </c>
    </row>
    <row r="50" spans="1:18" x14ac:dyDescent="0.2">
      <c r="A50" s="12" t="s">
        <v>37</v>
      </c>
      <c r="B50" s="17" t="s">
        <v>74</v>
      </c>
      <c r="C50" s="17" t="s">
        <v>1040</v>
      </c>
      <c r="D50" s="12" t="s">
        <v>45</v>
      </c>
      <c r="E50" s="18" t="s">
        <v>1041</v>
      </c>
      <c r="F50" s="19" t="s">
        <v>166</v>
      </c>
      <c r="G50" s="20">
        <v>144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8" x14ac:dyDescent="0.2">
      <c r="A51" s="22" t="s">
        <v>42</v>
      </c>
      <c r="E51" s="23" t="s">
        <v>45</v>
      </c>
    </row>
    <row r="52" spans="1:18" ht="25.5" x14ac:dyDescent="0.2">
      <c r="A52" s="24" t="s">
        <v>44</v>
      </c>
      <c r="E52" s="25" t="s">
        <v>2479</v>
      </c>
    </row>
    <row r="53" spans="1:18" ht="25.5" x14ac:dyDescent="0.2">
      <c r="A53" t="s">
        <v>46</v>
      </c>
      <c r="E53" s="23" t="s">
        <v>1043</v>
      </c>
    </row>
    <row r="54" spans="1:18" x14ac:dyDescent="0.2">
      <c r="A54" s="12" t="s">
        <v>37</v>
      </c>
      <c r="B54" s="17" t="s">
        <v>79</v>
      </c>
      <c r="C54" s="17" t="s">
        <v>332</v>
      </c>
      <c r="D54" s="12" t="s">
        <v>45</v>
      </c>
      <c r="E54" s="18" t="s">
        <v>333</v>
      </c>
      <c r="F54" s="19" t="s">
        <v>166</v>
      </c>
      <c r="G54" s="20">
        <v>144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8" x14ac:dyDescent="0.2">
      <c r="A55" s="22" t="s">
        <v>42</v>
      </c>
      <c r="E55" s="23" t="s">
        <v>45</v>
      </c>
    </row>
    <row r="56" spans="1:18" ht="25.5" x14ac:dyDescent="0.2">
      <c r="A56" s="24" t="s">
        <v>44</v>
      </c>
      <c r="E56" s="25" t="s">
        <v>2479</v>
      </c>
    </row>
    <row r="57" spans="1:18" ht="38.25" x14ac:dyDescent="0.2">
      <c r="A57" t="s">
        <v>46</v>
      </c>
      <c r="E57" s="23" t="s">
        <v>334</v>
      </c>
    </row>
    <row r="58" spans="1:18" ht="12.75" customHeight="1" x14ac:dyDescent="0.2">
      <c r="A58" s="2" t="s">
        <v>35</v>
      </c>
      <c r="B58" s="2"/>
      <c r="C58" s="27" t="s">
        <v>25</v>
      </c>
      <c r="D58" s="2"/>
      <c r="E58" s="15" t="s">
        <v>405</v>
      </c>
      <c r="F58" s="2"/>
      <c r="G58" s="2"/>
      <c r="H58" s="2"/>
      <c r="I58" s="28">
        <f>0+Q58</f>
        <v>0</v>
      </c>
      <c r="O58">
        <f>0+R58</f>
        <v>0</v>
      </c>
      <c r="Q58">
        <f>0+I59+I63</f>
        <v>0</v>
      </c>
      <c r="R58">
        <f>0+O59+O63</f>
        <v>0</v>
      </c>
    </row>
    <row r="59" spans="1:18" x14ac:dyDescent="0.2">
      <c r="A59" s="12" t="s">
        <v>37</v>
      </c>
      <c r="B59" s="17" t="s">
        <v>84</v>
      </c>
      <c r="C59" s="17" t="s">
        <v>1623</v>
      </c>
      <c r="D59" s="12" t="s">
        <v>45</v>
      </c>
      <c r="E59" s="18" t="s">
        <v>1624</v>
      </c>
      <c r="F59" s="19" t="s">
        <v>180</v>
      </c>
      <c r="G59" s="20">
        <v>12.4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8" x14ac:dyDescent="0.2">
      <c r="A60" s="22" t="s">
        <v>42</v>
      </c>
      <c r="E60" s="23" t="s">
        <v>2480</v>
      </c>
    </row>
    <row r="61" spans="1:18" ht="25.5" x14ac:dyDescent="0.2">
      <c r="A61" s="24" t="s">
        <v>44</v>
      </c>
      <c r="E61" s="25" t="s">
        <v>2481</v>
      </c>
    </row>
    <row r="62" spans="1:18" ht="369.75" x14ac:dyDescent="0.2">
      <c r="A62" t="s">
        <v>46</v>
      </c>
      <c r="E62" s="23" t="s">
        <v>410</v>
      </c>
    </row>
    <row r="63" spans="1:18" x14ac:dyDescent="0.2">
      <c r="A63" s="12" t="s">
        <v>37</v>
      </c>
      <c r="B63" s="17" t="s">
        <v>86</v>
      </c>
      <c r="C63" s="17" t="s">
        <v>417</v>
      </c>
      <c r="D63" s="12" t="s">
        <v>45</v>
      </c>
      <c r="E63" s="18" t="s">
        <v>418</v>
      </c>
      <c r="F63" s="19" t="s">
        <v>180</v>
      </c>
      <c r="G63" s="20">
        <v>6.4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8" ht="25.5" x14ac:dyDescent="0.2">
      <c r="A64" s="22" t="s">
        <v>42</v>
      </c>
      <c r="E64" s="23" t="s">
        <v>2482</v>
      </c>
    </row>
    <row r="65" spans="1:18" ht="25.5" x14ac:dyDescent="0.2">
      <c r="A65" s="24" t="s">
        <v>44</v>
      </c>
      <c r="E65" s="25" t="s">
        <v>2483</v>
      </c>
    </row>
    <row r="66" spans="1:18" ht="38.25" x14ac:dyDescent="0.2">
      <c r="A66" t="s">
        <v>46</v>
      </c>
      <c r="E66" s="23" t="s">
        <v>357</v>
      </c>
    </row>
    <row r="67" spans="1:18" ht="12.75" customHeight="1" x14ac:dyDescent="0.2">
      <c r="A67" s="2" t="s">
        <v>35</v>
      </c>
      <c r="B67" s="2"/>
      <c r="C67" s="27" t="s">
        <v>67</v>
      </c>
      <c r="D67" s="2"/>
      <c r="E67" s="15" t="s">
        <v>504</v>
      </c>
      <c r="F67" s="2"/>
      <c r="G67" s="2"/>
      <c r="H67" s="2"/>
      <c r="I67" s="28">
        <f>0+Q67</f>
        <v>0</v>
      </c>
      <c r="O67">
        <f>0+R67</f>
        <v>0</v>
      </c>
      <c r="Q67">
        <f>0+I68+I72+I76+I80+I84+I88+I92+I96+I100+I104</f>
        <v>0</v>
      </c>
      <c r="R67">
        <f>0+O68+O72+O76+O80+O84+O88+O92+O96+O100+O104</f>
        <v>0</v>
      </c>
    </row>
    <row r="68" spans="1:18" x14ac:dyDescent="0.2">
      <c r="A68" s="12" t="s">
        <v>37</v>
      </c>
      <c r="B68" s="17" t="s">
        <v>93</v>
      </c>
      <c r="C68" s="17" t="s">
        <v>2484</v>
      </c>
      <c r="D68" s="12" t="s">
        <v>45</v>
      </c>
      <c r="E68" s="18" t="s">
        <v>2485</v>
      </c>
      <c r="F68" s="19" t="s">
        <v>197</v>
      </c>
      <c r="G68" s="20">
        <v>39.9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8" x14ac:dyDescent="0.2">
      <c r="A69" s="22" t="s">
        <v>42</v>
      </c>
      <c r="E69" s="23" t="s">
        <v>2486</v>
      </c>
    </row>
    <row r="70" spans="1:18" ht="25.5" x14ac:dyDescent="0.2">
      <c r="A70" s="24" t="s">
        <v>44</v>
      </c>
      <c r="E70" s="25" t="s">
        <v>2487</v>
      </c>
    </row>
    <row r="71" spans="1:18" ht="255" x14ac:dyDescent="0.2">
      <c r="A71" t="s">
        <v>46</v>
      </c>
      <c r="E71" s="23" t="s">
        <v>519</v>
      </c>
    </row>
    <row r="72" spans="1:18" x14ac:dyDescent="0.2">
      <c r="A72" s="12" t="s">
        <v>37</v>
      </c>
      <c r="B72" s="17" t="s">
        <v>99</v>
      </c>
      <c r="C72" s="17" t="s">
        <v>2488</v>
      </c>
      <c r="D72" s="12" t="s">
        <v>45</v>
      </c>
      <c r="E72" s="18" t="s">
        <v>2489</v>
      </c>
      <c r="F72" s="19" t="s">
        <v>61</v>
      </c>
      <c r="G72" s="20">
        <v>1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8" ht="25.5" x14ac:dyDescent="0.2">
      <c r="A73" s="22" t="s">
        <v>42</v>
      </c>
      <c r="E73" s="23" t="s">
        <v>2490</v>
      </c>
    </row>
    <row r="74" spans="1:18" ht="25.5" x14ac:dyDescent="0.2">
      <c r="A74" s="24" t="s">
        <v>44</v>
      </c>
      <c r="E74" s="25" t="s">
        <v>2491</v>
      </c>
    </row>
    <row r="75" spans="1:18" ht="255" x14ac:dyDescent="0.2">
      <c r="A75" t="s">
        <v>46</v>
      </c>
      <c r="E75" s="23" t="s">
        <v>519</v>
      </c>
    </row>
    <row r="76" spans="1:18" x14ac:dyDescent="0.2">
      <c r="A76" s="12" t="s">
        <v>37</v>
      </c>
      <c r="B76" s="17" t="s">
        <v>103</v>
      </c>
      <c r="C76" s="17" t="s">
        <v>2492</v>
      </c>
      <c r="D76" s="12" t="s">
        <v>45</v>
      </c>
      <c r="E76" s="18" t="s">
        <v>2493</v>
      </c>
      <c r="F76" s="19" t="s">
        <v>89</v>
      </c>
      <c r="G76" s="20">
        <v>2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8" ht="38.25" x14ac:dyDescent="0.2">
      <c r="A77" s="22" t="s">
        <v>42</v>
      </c>
      <c r="E77" s="23" t="s">
        <v>2494</v>
      </c>
    </row>
    <row r="78" spans="1:18" ht="25.5" x14ac:dyDescent="0.2">
      <c r="A78" s="24" t="s">
        <v>44</v>
      </c>
      <c r="E78" s="25" t="s">
        <v>2495</v>
      </c>
    </row>
    <row r="79" spans="1:18" x14ac:dyDescent="0.2">
      <c r="A79" t="s">
        <v>46</v>
      </c>
      <c r="E79" s="23" t="s">
        <v>45</v>
      </c>
    </row>
    <row r="80" spans="1:18" x14ac:dyDescent="0.2">
      <c r="A80" s="12" t="s">
        <v>37</v>
      </c>
      <c r="B80" s="17" t="s">
        <v>107</v>
      </c>
      <c r="C80" s="17" t="s">
        <v>2496</v>
      </c>
      <c r="D80" s="12" t="s">
        <v>45</v>
      </c>
      <c r="E80" s="18" t="s">
        <v>2497</v>
      </c>
      <c r="F80" s="19" t="s">
        <v>61</v>
      </c>
      <c r="G80" s="20">
        <v>1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6" ht="38.25" x14ac:dyDescent="0.2">
      <c r="A81" s="22" t="s">
        <v>42</v>
      </c>
      <c r="E81" s="23" t="s">
        <v>2498</v>
      </c>
    </row>
    <row r="82" spans="1:16" x14ac:dyDescent="0.2">
      <c r="A82" s="24" t="s">
        <v>44</v>
      </c>
      <c r="E82" s="25" t="s">
        <v>2380</v>
      </c>
    </row>
    <row r="83" spans="1:16" x14ac:dyDescent="0.2">
      <c r="A83" t="s">
        <v>46</v>
      </c>
      <c r="E83" s="23" t="s">
        <v>45</v>
      </c>
    </row>
    <row r="84" spans="1:16" x14ac:dyDescent="0.2">
      <c r="A84" s="12" t="s">
        <v>37</v>
      </c>
      <c r="B84" s="17" t="s">
        <v>111</v>
      </c>
      <c r="C84" s="17" t="s">
        <v>2499</v>
      </c>
      <c r="D84" s="12" t="s">
        <v>45</v>
      </c>
      <c r="E84" s="18" t="s">
        <v>2500</v>
      </c>
      <c r="F84" s="19" t="s">
        <v>197</v>
      </c>
      <c r="G84" s="20">
        <v>45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6" x14ac:dyDescent="0.2">
      <c r="A85" s="22" t="s">
        <v>42</v>
      </c>
      <c r="E85" s="23" t="s">
        <v>2501</v>
      </c>
    </row>
    <row r="86" spans="1:16" x14ac:dyDescent="0.2">
      <c r="A86" s="24" t="s">
        <v>44</v>
      </c>
      <c r="E86" s="25" t="s">
        <v>2502</v>
      </c>
    </row>
    <row r="87" spans="1:16" x14ac:dyDescent="0.2">
      <c r="A87" t="s">
        <v>46</v>
      </c>
      <c r="E87" s="23" t="s">
        <v>45</v>
      </c>
    </row>
    <row r="88" spans="1:16" x14ac:dyDescent="0.2">
      <c r="A88" s="12" t="s">
        <v>37</v>
      </c>
      <c r="B88" s="17" t="s">
        <v>115</v>
      </c>
      <c r="C88" s="17" t="s">
        <v>2503</v>
      </c>
      <c r="D88" s="12" t="s">
        <v>45</v>
      </c>
      <c r="E88" s="18" t="s">
        <v>2504</v>
      </c>
      <c r="F88" s="19" t="s">
        <v>197</v>
      </c>
      <c r="G88" s="20">
        <v>44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6" x14ac:dyDescent="0.2">
      <c r="A89" s="22" t="s">
        <v>42</v>
      </c>
      <c r="E89" s="23" t="s">
        <v>45</v>
      </c>
    </row>
    <row r="90" spans="1:16" ht="25.5" x14ac:dyDescent="0.2">
      <c r="A90" s="24" t="s">
        <v>44</v>
      </c>
      <c r="E90" s="25" t="s">
        <v>2505</v>
      </c>
    </row>
    <row r="91" spans="1:16" ht="51" x14ac:dyDescent="0.2">
      <c r="A91" t="s">
        <v>46</v>
      </c>
      <c r="E91" s="23" t="s">
        <v>2506</v>
      </c>
    </row>
    <row r="92" spans="1:16" x14ac:dyDescent="0.2">
      <c r="A92" s="12" t="s">
        <v>37</v>
      </c>
      <c r="B92" s="17" t="s">
        <v>121</v>
      </c>
      <c r="C92" s="17" t="s">
        <v>2507</v>
      </c>
      <c r="D92" s="12" t="s">
        <v>45</v>
      </c>
      <c r="E92" s="18" t="s">
        <v>2508</v>
      </c>
      <c r="F92" s="19" t="s">
        <v>197</v>
      </c>
      <c r="G92" s="20">
        <v>40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6" x14ac:dyDescent="0.2">
      <c r="A93" s="22" t="s">
        <v>42</v>
      </c>
      <c r="E93" s="23" t="s">
        <v>45</v>
      </c>
    </row>
    <row r="94" spans="1:16" ht="25.5" x14ac:dyDescent="0.2">
      <c r="A94" s="24" t="s">
        <v>44</v>
      </c>
      <c r="E94" s="25" t="s">
        <v>2509</v>
      </c>
    </row>
    <row r="95" spans="1:16" ht="38.25" x14ac:dyDescent="0.2">
      <c r="A95" t="s">
        <v>46</v>
      </c>
      <c r="E95" s="23" t="s">
        <v>2510</v>
      </c>
    </row>
    <row r="96" spans="1:16" x14ac:dyDescent="0.2">
      <c r="A96" s="12" t="s">
        <v>37</v>
      </c>
      <c r="B96" s="17" t="s">
        <v>126</v>
      </c>
      <c r="C96" s="17" t="s">
        <v>1225</v>
      </c>
      <c r="D96" s="12" t="s">
        <v>45</v>
      </c>
      <c r="E96" s="18" t="s">
        <v>1226</v>
      </c>
      <c r="F96" s="19" t="s">
        <v>89</v>
      </c>
      <c r="G96" s="20">
        <v>4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17</v>
      </c>
    </row>
    <row r="97" spans="1:18" x14ac:dyDescent="0.2">
      <c r="A97" s="22" t="s">
        <v>42</v>
      </c>
      <c r="E97" s="23" t="s">
        <v>2511</v>
      </c>
    </row>
    <row r="98" spans="1:18" x14ac:dyDescent="0.2">
      <c r="A98" s="24" t="s">
        <v>44</v>
      </c>
      <c r="E98" s="25" t="s">
        <v>2512</v>
      </c>
    </row>
    <row r="99" spans="1:18" ht="51" x14ac:dyDescent="0.2">
      <c r="A99" t="s">
        <v>46</v>
      </c>
      <c r="E99" s="23" t="s">
        <v>1228</v>
      </c>
    </row>
    <row r="100" spans="1:18" x14ac:dyDescent="0.2">
      <c r="A100" s="12" t="s">
        <v>37</v>
      </c>
      <c r="B100" s="17" t="s">
        <v>131</v>
      </c>
      <c r="C100" s="17" t="s">
        <v>2513</v>
      </c>
      <c r="D100" s="12" t="s">
        <v>45</v>
      </c>
      <c r="E100" s="18" t="s">
        <v>2514</v>
      </c>
      <c r="F100" s="19" t="s">
        <v>197</v>
      </c>
      <c r="G100" s="20">
        <v>39.9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8" x14ac:dyDescent="0.2">
      <c r="A101" s="22" t="s">
        <v>42</v>
      </c>
      <c r="E101" s="23" t="s">
        <v>45</v>
      </c>
    </row>
    <row r="102" spans="1:18" x14ac:dyDescent="0.2">
      <c r="A102" s="24" t="s">
        <v>44</v>
      </c>
      <c r="E102" s="25" t="s">
        <v>2515</v>
      </c>
    </row>
    <row r="103" spans="1:18" ht="63.75" x14ac:dyDescent="0.2">
      <c r="A103" t="s">
        <v>46</v>
      </c>
      <c r="E103" s="23" t="s">
        <v>2516</v>
      </c>
    </row>
    <row r="104" spans="1:18" x14ac:dyDescent="0.2">
      <c r="A104" s="12" t="s">
        <v>37</v>
      </c>
      <c r="B104" s="17" t="s">
        <v>136</v>
      </c>
      <c r="C104" s="17" t="s">
        <v>2517</v>
      </c>
      <c r="D104" s="12" t="s">
        <v>45</v>
      </c>
      <c r="E104" s="18" t="s">
        <v>2518</v>
      </c>
      <c r="F104" s="19" t="s">
        <v>197</v>
      </c>
      <c r="G104" s="20">
        <v>39.9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8" x14ac:dyDescent="0.2">
      <c r="A105" s="22" t="s">
        <v>42</v>
      </c>
      <c r="E105" s="23" t="s">
        <v>45</v>
      </c>
    </row>
    <row r="106" spans="1:18" x14ac:dyDescent="0.2">
      <c r="A106" s="24" t="s">
        <v>44</v>
      </c>
      <c r="E106" s="25" t="s">
        <v>2515</v>
      </c>
    </row>
    <row r="107" spans="1:18" ht="25.5" x14ac:dyDescent="0.2">
      <c r="A107" t="s">
        <v>46</v>
      </c>
      <c r="E107" s="23" t="s">
        <v>2519</v>
      </c>
    </row>
    <row r="108" spans="1:18" ht="12.75" customHeight="1" x14ac:dyDescent="0.2">
      <c r="A108" s="2" t="s">
        <v>35</v>
      </c>
      <c r="B108" s="2"/>
      <c r="C108" s="27" t="s">
        <v>32</v>
      </c>
      <c r="D108" s="2"/>
      <c r="E108" s="15" t="s">
        <v>177</v>
      </c>
      <c r="F108" s="2"/>
      <c r="G108" s="2"/>
      <c r="H108" s="2"/>
      <c r="I108" s="28">
        <f>0+Q108</f>
        <v>0</v>
      </c>
      <c r="O108">
        <f>0+R108</f>
        <v>0</v>
      </c>
      <c r="Q108">
        <f>0+I109+I113</f>
        <v>0</v>
      </c>
      <c r="R108">
        <f>0+O109+O113</f>
        <v>0</v>
      </c>
    </row>
    <row r="109" spans="1:18" x14ac:dyDescent="0.2">
      <c r="A109" s="12" t="s">
        <v>37</v>
      </c>
      <c r="B109" s="17" t="s">
        <v>141</v>
      </c>
      <c r="C109" s="17" t="s">
        <v>184</v>
      </c>
      <c r="D109" s="12" t="s">
        <v>45</v>
      </c>
      <c r="E109" s="18" t="s">
        <v>185</v>
      </c>
      <c r="F109" s="19" t="s">
        <v>180</v>
      </c>
      <c r="G109" s="20">
        <v>1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17</v>
      </c>
    </row>
    <row r="110" spans="1:18" x14ac:dyDescent="0.2">
      <c r="A110" s="22" t="s">
        <v>42</v>
      </c>
      <c r="E110" s="23" t="s">
        <v>45</v>
      </c>
    </row>
    <row r="111" spans="1:18" ht="25.5" x14ac:dyDescent="0.2">
      <c r="A111" s="24" t="s">
        <v>44</v>
      </c>
      <c r="E111" s="25" t="s">
        <v>2520</v>
      </c>
    </row>
    <row r="112" spans="1:18" ht="114.75" x14ac:dyDescent="0.2">
      <c r="A112" t="s">
        <v>46</v>
      </c>
      <c r="E112" s="23" t="s">
        <v>183</v>
      </c>
    </row>
    <row r="113" spans="1:16" x14ac:dyDescent="0.2">
      <c r="A113" s="12" t="s">
        <v>37</v>
      </c>
      <c r="B113" s="17" t="s">
        <v>319</v>
      </c>
      <c r="C113" s="17" t="s">
        <v>2521</v>
      </c>
      <c r="D113" s="12" t="s">
        <v>45</v>
      </c>
      <c r="E113" s="18" t="s">
        <v>2522</v>
      </c>
      <c r="F113" s="19" t="s">
        <v>197</v>
      </c>
      <c r="G113" s="20">
        <v>40</v>
      </c>
      <c r="H113" s="21">
        <v>0</v>
      </c>
      <c r="I113" s="21">
        <f>ROUND(ROUND(H113,2)*ROUND(G113,3),2)</f>
        <v>0</v>
      </c>
      <c r="O113">
        <f>(I113*21)/100</f>
        <v>0</v>
      </c>
      <c r="P113" t="s">
        <v>17</v>
      </c>
    </row>
    <row r="114" spans="1:16" x14ac:dyDescent="0.2">
      <c r="A114" s="22" t="s">
        <v>42</v>
      </c>
      <c r="E114" s="23" t="s">
        <v>2523</v>
      </c>
    </row>
    <row r="115" spans="1:16" ht="25.5" x14ac:dyDescent="0.2">
      <c r="A115" s="24" t="s">
        <v>44</v>
      </c>
      <c r="E115" s="25" t="s">
        <v>2524</v>
      </c>
    </row>
    <row r="116" spans="1:16" ht="89.25" x14ac:dyDescent="0.2">
      <c r="A116" t="s">
        <v>46</v>
      </c>
      <c r="E116" s="23" t="s">
        <v>964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13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0+O8+O13+O50+O59+O128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2525</v>
      </c>
      <c r="I3" s="26">
        <f>0+I8+I13+I50+I59+I128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2525</v>
      </c>
      <c r="D4" s="33"/>
      <c r="E4" s="11" t="s">
        <v>2526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37</v>
      </c>
      <c r="B9" s="17" t="s">
        <v>18</v>
      </c>
      <c r="C9" s="17" t="s">
        <v>2456</v>
      </c>
      <c r="D9" s="12" t="s">
        <v>45</v>
      </c>
      <c r="E9" s="18" t="s">
        <v>2457</v>
      </c>
      <c r="F9" s="19" t="s">
        <v>150</v>
      </c>
      <c r="G9" s="20">
        <v>30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45</v>
      </c>
    </row>
    <row r="11" spans="1:18" x14ac:dyDescent="0.2">
      <c r="A11" s="24" t="s">
        <v>44</v>
      </c>
      <c r="E11" s="25" t="s">
        <v>2527</v>
      </c>
    </row>
    <row r="12" spans="1:18" ht="25.5" x14ac:dyDescent="0.2">
      <c r="A12" t="s">
        <v>46</v>
      </c>
      <c r="E12" s="23" t="s">
        <v>2459</v>
      </c>
    </row>
    <row r="13" spans="1:18" ht="12.75" customHeight="1" x14ac:dyDescent="0.2">
      <c r="A13" s="2" t="s">
        <v>35</v>
      </c>
      <c r="B13" s="2"/>
      <c r="C13" s="27" t="s">
        <v>18</v>
      </c>
      <c r="D13" s="2"/>
      <c r="E13" s="15" t="s">
        <v>163</v>
      </c>
      <c r="F13" s="2"/>
      <c r="G13" s="2"/>
      <c r="H13" s="2"/>
      <c r="I13" s="28">
        <f>0+Q13</f>
        <v>0</v>
      </c>
      <c r="O13">
        <f>0+R13</f>
        <v>0</v>
      </c>
      <c r="Q13">
        <f>0+I14+I18+I22+I26+I30+I34+I38+I42+I46</f>
        <v>0</v>
      </c>
      <c r="R13">
        <f>0+O14+O18+O22+O26+O30+O34+O38+O42+O46</f>
        <v>0</v>
      </c>
    </row>
    <row r="14" spans="1:18" x14ac:dyDescent="0.2">
      <c r="A14" s="12" t="s">
        <v>37</v>
      </c>
      <c r="B14" s="17" t="s">
        <v>17</v>
      </c>
      <c r="C14" s="17" t="s">
        <v>2460</v>
      </c>
      <c r="D14" s="12" t="s">
        <v>45</v>
      </c>
      <c r="E14" s="18" t="s">
        <v>2461</v>
      </c>
      <c r="F14" s="19" t="s">
        <v>129</v>
      </c>
      <c r="G14" s="20">
        <v>32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2462</v>
      </c>
    </row>
    <row r="16" spans="1:18" ht="25.5" x14ac:dyDescent="0.2">
      <c r="A16" s="24" t="s">
        <v>44</v>
      </c>
      <c r="E16" s="25" t="s">
        <v>2528</v>
      </c>
    </row>
    <row r="17" spans="1:16" ht="63.75" x14ac:dyDescent="0.2">
      <c r="A17" t="s">
        <v>46</v>
      </c>
      <c r="E17" s="23" t="s">
        <v>2464</v>
      </c>
    </row>
    <row r="18" spans="1:16" x14ac:dyDescent="0.2">
      <c r="A18" s="12" t="s">
        <v>37</v>
      </c>
      <c r="B18" s="17" t="s">
        <v>16</v>
      </c>
      <c r="C18" s="17" t="s">
        <v>245</v>
      </c>
      <c r="D18" s="12" t="s">
        <v>45</v>
      </c>
      <c r="E18" s="18" t="s">
        <v>246</v>
      </c>
      <c r="F18" s="19" t="s">
        <v>180</v>
      </c>
      <c r="G18" s="20">
        <v>627.24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2465</v>
      </c>
    </row>
    <row r="20" spans="1:16" ht="51" x14ac:dyDescent="0.2">
      <c r="A20" s="24" t="s">
        <v>44</v>
      </c>
      <c r="E20" s="25" t="s">
        <v>2529</v>
      </c>
    </row>
    <row r="21" spans="1:16" ht="38.25" x14ac:dyDescent="0.2">
      <c r="A21" t="s">
        <v>46</v>
      </c>
      <c r="E21" s="23" t="s">
        <v>249</v>
      </c>
    </row>
    <row r="22" spans="1:16" x14ac:dyDescent="0.2">
      <c r="A22" s="12" t="s">
        <v>37</v>
      </c>
      <c r="B22" s="17" t="s">
        <v>25</v>
      </c>
      <c r="C22" s="17" t="s">
        <v>259</v>
      </c>
      <c r="D22" s="12" t="s">
        <v>45</v>
      </c>
      <c r="E22" s="18" t="s">
        <v>260</v>
      </c>
      <c r="F22" s="19" t="s">
        <v>180</v>
      </c>
      <c r="G22" s="20">
        <v>956.13099999999997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ht="25.5" x14ac:dyDescent="0.2">
      <c r="A24" s="24" t="s">
        <v>44</v>
      </c>
      <c r="E24" s="25" t="s">
        <v>2530</v>
      </c>
    </row>
    <row r="25" spans="1:16" ht="306" x14ac:dyDescent="0.2">
      <c r="A25" t="s">
        <v>46</v>
      </c>
      <c r="E25" s="23" t="s">
        <v>262</v>
      </c>
    </row>
    <row r="26" spans="1:16" x14ac:dyDescent="0.2">
      <c r="A26" s="12" t="s">
        <v>37</v>
      </c>
      <c r="B26" s="17" t="s">
        <v>27</v>
      </c>
      <c r="C26" s="17" t="s">
        <v>267</v>
      </c>
      <c r="D26" s="12" t="s">
        <v>45</v>
      </c>
      <c r="E26" s="18" t="s">
        <v>268</v>
      </c>
      <c r="F26" s="19" t="s">
        <v>180</v>
      </c>
      <c r="G26" s="20">
        <v>3645.8690000000001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2531</v>
      </c>
    </row>
    <row r="28" spans="1:16" ht="25.5" x14ac:dyDescent="0.2">
      <c r="A28" s="24" t="s">
        <v>44</v>
      </c>
      <c r="E28" s="25" t="s">
        <v>2532</v>
      </c>
    </row>
    <row r="29" spans="1:16" ht="318.75" x14ac:dyDescent="0.2">
      <c r="A29" t="s">
        <v>46</v>
      </c>
      <c r="E29" s="23" t="s">
        <v>266</v>
      </c>
    </row>
    <row r="30" spans="1:16" x14ac:dyDescent="0.2">
      <c r="A30" s="12" t="s">
        <v>37</v>
      </c>
      <c r="B30" s="17" t="s">
        <v>29</v>
      </c>
      <c r="C30" s="17" t="s">
        <v>2470</v>
      </c>
      <c r="D30" s="12" t="s">
        <v>45</v>
      </c>
      <c r="E30" s="18" t="s">
        <v>2471</v>
      </c>
      <c r="F30" s="19" t="s">
        <v>180</v>
      </c>
      <c r="G30" s="20">
        <v>956.13099999999997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ht="25.5" x14ac:dyDescent="0.2">
      <c r="A31" s="22" t="s">
        <v>42</v>
      </c>
      <c r="E31" s="23" t="s">
        <v>2472</v>
      </c>
    </row>
    <row r="32" spans="1:16" ht="25.5" x14ac:dyDescent="0.2">
      <c r="A32" s="24" t="s">
        <v>44</v>
      </c>
      <c r="E32" s="25" t="s">
        <v>2530</v>
      </c>
    </row>
    <row r="33" spans="1:16" ht="318.75" x14ac:dyDescent="0.2">
      <c r="A33" t="s">
        <v>46</v>
      </c>
      <c r="E33" s="23" t="s">
        <v>266</v>
      </c>
    </row>
    <row r="34" spans="1:16" x14ac:dyDescent="0.2">
      <c r="A34" s="12" t="s">
        <v>37</v>
      </c>
      <c r="B34" s="17" t="s">
        <v>64</v>
      </c>
      <c r="C34" s="17" t="s">
        <v>279</v>
      </c>
      <c r="D34" s="12" t="s">
        <v>45</v>
      </c>
      <c r="E34" s="18" t="s">
        <v>280</v>
      </c>
      <c r="F34" s="19" t="s">
        <v>180</v>
      </c>
      <c r="G34" s="20">
        <v>956.13099999999997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x14ac:dyDescent="0.2">
      <c r="A36" s="24" t="s">
        <v>44</v>
      </c>
      <c r="E36" s="25" t="s">
        <v>2533</v>
      </c>
    </row>
    <row r="37" spans="1:16" ht="191.25" x14ac:dyDescent="0.2">
      <c r="A37" t="s">
        <v>46</v>
      </c>
      <c r="E37" s="23" t="s">
        <v>282</v>
      </c>
    </row>
    <row r="38" spans="1:16" x14ac:dyDescent="0.2">
      <c r="A38" s="12" t="s">
        <v>37</v>
      </c>
      <c r="B38" s="17" t="s">
        <v>67</v>
      </c>
      <c r="C38" s="17" t="s">
        <v>297</v>
      </c>
      <c r="D38" s="12" t="s">
        <v>45</v>
      </c>
      <c r="E38" s="18" t="s">
        <v>298</v>
      </c>
      <c r="F38" s="19" t="s">
        <v>180</v>
      </c>
      <c r="G38" s="20">
        <v>3829.5309999999999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2475</v>
      </c>
    </row>
    <row r="40" spans="1:16" ht="51" x14ac:dyDescent="0.2">
      <c r="A40" s="24" t="s">
        <v>44</v>
      </c>
      <c r="E40" s="25" t="s">
        <v>2534</v>
      </c>
    </row>
    <row r="41" spans="1:16" ht="229.5" x14ac:dyDescent="0.2">
      <c r="A41" t="s">
        <v>46</v>
      </c>
      <c r="E41" s="23" t="s">
        <v>301</v>
      </c>
    </row>
    <row r="42" spans="1:16" x14ac:dyDescent="0.2">
      <c r="A42" s="12" t="s">
        <v>37</v>
      </c>
      <c r="B42" s="17" t="s">
        <v>32</v>
      </c>
      <c r="C42" s="17" t="s">
        <v>307</v>
      </c>
      <c r="D42" s="12" t="s">
        <v>45</v>
      </c>
      <c r="E42" s="18" t="s">
        <v>308</v>
      </c>
      <c r="F42" s="19" t="s">
        <v>180</v>
      </c>
      <c r="G42" s="20">
        <v>900.57299999999998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ht="25.5" x14ac:dyDescent="0.2">
      <c r="A43" s="22" t="s">
        <v>42</v>
      </c>
      <c r="E43" s="23" t="s">
        <v>2476</v>
      </c>
    </row>
    <row r="44" spans="1:16" ht="25.5" x14ac:dyDescent="0.2">
      <c r="A44" s="24" t="s">
        <v>44</v>
      </c>
      <c r="E44" s="25" t="s">
        <v>2535</v>
      </c>
    </row>
    <row r="45" spans="1:16" ht="293.25" x14ac:dyDescent="0.2">
      <c r="A45" t="s">
        <v>46</v>
      </c>
      <c r="E45" s="23" t="s">
        <v>310</v>
      </c>
    </row>
    <row r="46" spans="1:16" x14ac:dyDescent="0.2">
      <c r="A46" s="12" t="s">
        <v>37</v>
      </c>
      <c r="B46" s="17" t="s">
        <v>34</v>
      </c>
      <c r="C46" s="17" t="s">
        <v>896</v>
      </c>
      <c r="D46" s="12" t="s">
        <v>45</v>
      </c>
      <c r="E46" s="18" t="s">
        <v>897</v>
      </c>
      <c r="F46" s="19" t="s">
        <v>180</v>
      </c>
      <c r="G46" s="20">
        <v>501.79199999999997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ht="51" x14ac:dyDescent="0.2">
      <c r="A48" s="24" t="s">
        <v>44</v>
      </c>
      <c r="E48" s="25" t="s">
        <v>2536</v>
      </c>
    </row>
    <row r="49" spans="1:18" ht="38.25" x14ac:dyDescent="0.2">
      <c r="A49" t="s">
        <v>46</v>
      </c>
      <c r="E49" s="23" t="s">
        <v>899</v>
      </c>
    </row>
    <row r="50" spans="1:18" ht="12.75" customHeight="1" x14ac:dyDescent="0.2">
      <c r="A50" s="2" t="s">
        <v>35</v>
      </c>
      <c r="B50" s="2"/>
      <c r="C50" s="27" t="s">
        <v>25</v>
      </c>
      <c r="D50" s="2"/>
      <c r="E50" s="15" t="s">
        <v>405</v>
      </c>
      <c r="F50" s="2"/>
      <c r="G50" s="2"/>
      <c r="H50" s="2"/>
      <c r="I50" s="28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2" t="s">
        <v>37</v>
      </c>
      <c r="B51" s="17" t="s">
        <v>74</v>
      </c>
      <c r="C51" s="17" t="s">
        <v>1623</v>
      </c>
      <c r="D51" s="12" t="s">
        <v>45</v>
      </c>
      <c r="E51" s="18" t="s">
        <v>1624</v>
      </c>
      <c r="F51" s="19" t="s">
        <v>180</v>
      </c>
      <c r="G51" s="20">
        <v>13.5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2480</v>
      </c>
    </row>
    <row r="53" spans="1:18" ht="25.5" x14ac:dyDescent="0.2">
      <c r="A53" s="24" t="s">
        <v>44</v>
      </c>
      <c r="E53" s="25" t="s">
        <v>2537</v>
      </c>
    </row>
    <row r="54" spans="1:18" ht="369.75" x14ac:dyDescent="0.2">
      <c r="A54" t="s">
        <v>46</v>
      </c>
      <c r="E54" s="23" t="s">
        <v>410</v>
      </c>
    </row>
    <row r="55" spans="1:18" x14ac:dyDescent="0.2">
      <c r="A55" s="12" t="s">
        <v>37</v>
      </c>
      <c r="B55" s="17" t="s">
        <v>79</v>
      </c>
      <c r="C55" s="17" t="s">
        <v>417</v>
      </c>
      <c r="D55" s="12" t="s">
        <v>45</v>
      </c>
      <c r="E55" s="18" t="s">
        <v>418</v>
      </c>
      <c r="F55" s="19" t="s">
        <v>180</v>
      </c>
      <c r="G55" s="20">
        <v>124.496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ht="25.5" x14ac:dyDescent="0.2">
      <c r="A56" s="22" t="s">
        <v>42</v>
      </c>
      <c r="E56" s="23" t="s">
        <v>2482</v>
      </c>
    </row>
    <row r="57" spans="1:18" ht="25.5" x14ac:dyDescent="0.2">
      <c r="A57" s="24" t="s">
        <v>44</v>
      </c>
      <c r="E57" s="25" t="s">
        <v>2538</v>
      </c>
    </row>
    <row r="58" spans="1:18" ht="38.25" x14ac:dyDescent="0.2">
      <c r="A58" t="s">
        <v>46</v>
      </c>
      <c r="E58" s="23" t="s">
        <v>357</v>
      </c>
    </row>
    <row r="59" spans="1:18" ht="12.75" customHeight="1" x14ac:dyDescent="0.2">
      <c r="A59" s="2" t="s">
        <v>35</v>
      </c>
      <c r="B59" s="2"/>
      <c r="C59" s="27" t="s">
        <v>67</v>
      </c>
      <c r="D59" s="2"/>
      <c r="E59" s="15" t="s">
        <v>504</v>
      </c>
      <c r="F59" s="2"/>
      <c r="G59" s="2"/>
      <c r="H59" s="2"/>
      <c r="I59" s="28">
        <f>0+Q59</f>
        <v>0</v>
      </c>
      <c r="O59">
        <f>0+R59</f>
        <v>0</v>
      </c>
      <c r="Q59">
        <f>0+I60+I64+I68+I72+I76+I80+I84+I88+I92+I96+I100+I104+I108+I112+I116+I120+I124</f>
        <v>0</v>
      </c>
      <c r="R59">
        <f>0+O60+O64+O68+O72+O76+O80+O84+O88+O92+O96+O100+O104+O108+O112+O116+O120+O124</f>
        <v>0</v>
      </c>
    </row>
    <row r="60" spans="1:18" x14ac:dyDescent="0.2">
      <c r="A60" s="12" t="s">
        <v>37</v>
      </c>
      <c r="B60" s="17" t="s">
        <v>84</v>
      </c>
      <c r="C60" s="17" t="s">
        <v>2484</v>
      </c>
      <c r="D60" s="12" t="s">
        <v>45</v>
      </c>
      <c r="E60" s="18" t="s">
        <v>2485</v>
      </c>
      <c r="F60" s="19" t="s">
        <v>197</v>
      </c>
      <c r="G60" s="20">
        <v>778.1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8" x14ac:dyDescent="0.2">
      <c r="A61" s="22" t="s">
        <v>42</v>
      </c>
      <c r="E61" s="23" t="s">
        <v>2486</v>
      </c>
    </row>
    <row r="62" spans="1:18" ht="25.5" x14ac:dyDescent="0.2">
      <c r="A62" s="24" t="s">
        <v>44</v>
      </c>
      <c r="E62" s="25" t="s">
        <v>2539</v>
      </c>
    </row>
    <row r="63" spans="1:18" ht="255" x14ac:dyDescent="0.2">
      <c r="A63" t="s">
        <v>46</v>
      </c>
      <c r="E63" s="23" t="s">
        <v>519</v>
      </c>
    </row>
    <row r="64" spans="1:18" x14ac:dyDescent="0.2">
      <c r="A64" s="12" t="s">
        <v>37</v>
      </c>
      <c r="B64" s="17" t="s">
        <v>86</v>
      </c>
      <c r="C64" s="17" t="s">
        <v>2540</v>
      </c>
      <c r="D64" s="12" t="s">
        <v>45</v>
      </c>
      <c r="E64" s="18" t="s">
        <v>2541</v>
      </c>
      <c r="F64" s="19" t="s">
        <v>197</v>
      </c>
      <c r="G64" s="20">
        <v>1.2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2" t="s">
        <v>42</v>
      </c>
      <c r="E65" s="23" t="s">
        <v>2542</v>
      </c>
    </row>
    <row r="66" spans="1:16" x14ac:dyDescent="0.2">
      <c r="A66" s="24" t="s">
        <v>44</v>
      </c>
      <c r="E66" s="25" t="s">
        <v>2543</v>
      </c>
    </row>
    <row r="67" spans="1:16" ht="255" x14ac:dyDescent="0.2">
      <c r="A67" t="s">
        <v>46</v>
      </c>
      <c r="E67" s="23" t="s">
        <v>519</v>
      </c>
    </row>
    <row r="68" spans="1:16" x14ac:dyDescent="0.2">
      <c r="A68" s="12" t="s">
        <v>37</v>
      </c>
      <c r="B68" s="17" t="s">
        <v>93</v>
      </c>
      <c r="C68" s="17" t="s">
        <v>2544</v>
      </c>
      <c r="D68" s="12" t="s">
        <v>45</v>
      </c>
      <c r="E68" s="18" t="s">
        <v>2489</v>
      </c>
      <c r="F68" s="19" t="s">
        <v>197</v>
      </c>
      <c r="G68" s="20">
        <v>3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6" x14ac:dyDescent="0.2">
      <c r="A69" s="22" t="s">
        <v>42</v>
      </c>
      <c r="E69" s="23" t="s">
        <v>2545</v>
      </c>
    </row>
    <row r="70" spans="1:16" x14ac:dyDescent="0.2">
      <c r="A70" s="24" t="s">
        <v>44</v>
      </c>
      <c r="E70" s="25" t="s">
        <v>2546</v>
      </c>
    </row>
    <row r="71" spans="1:16" ht="255" x14ac:dyDescent="0.2">
      <c r="A71" t="s">
        <v>46</v>
      </c>
      <c r="E71" s="23" t="s">
        <v>519</v>
      </c>
    </row>
    <row r="72" spans="1:16" x14ac:dyDescent="0.2">
      <c r="A72" s="12" t="s">
        <v>37</v>
      </c>
      <c r="B72" s="17" t="s">
        <v>99</v>
      </c>
      <c r="C72" s="17" t="s">
        <v>2488</v>
      </c>
      <c r="D72" s="12" t="s">
        <v>45</v>
      </c>
      <c r="E72" s="18" t="s">
        <v>2489</v>
      </c>
      <c r="F72" s="19" t="s">
        <v>61</v>
      </c>
      <c r="G72" s="20">
        <v>1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6" ht="25.5" x14ac:dyDescent="0.2">
      <c r="A73" s="22" t="s">
        <v>42</v>
      </c>
      <c r="E73" s="23" t="s">
        <v>2490</v>
      </c>
    </row>
    <row r="74" spans="1:16" ht="25.5" x14ac:dyDescent="0.2">
      <c r="A74" s="24" t="s">
        <v>44</v>
      </c>
      <c r="E74" s="25" t="s">
        <v>2491</v>
      </c>
    </row>
    <row r="75" spans="1:16" ht="255" x14ac:dyDescent="0.2">
      <c r="A75" t="s">
        <v>46</v>
      </c>
      <c r="E75" s="23" t="s">
        <v>519</v>
      </c>
    </row>
    <row r="76" spans="1:16" x14ac:dyDescent="0.2">
      <c r="A76" s="12" t="s">
        <v>37</v>
      </c>
      <c r="B76" s="17" t="s">
        <v>103</v>
      </c>
      <c r="C76" s="17" t="s">
        <v>2547</v>
      </c>
      <c r="D76" s="12" t="s">
        <v>45</v>
      </c>
      <c r="E76" s="18" t="s">
        <v>2548</v>
      </c>
      <c r="F76" s="19" t="s">
        <v>89</v>
      </c>
      <c r="G76" s="20">
        <v>2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6" x14ac:dyDescent="0.2">
      <c r="A77" s="22" t="s">
        <v>42</v>
      </c>
      <c r="E77" s="23" t="s">
        <v>45</v>
      </c>
    </row>
    <row r="78" spans="1:16" x14ac:dyDescent="0.2">
      <c r="A78" s="24" t="s">
        <v>44</v>
      </c>
      <c r="E78" s="25" t="s">
        <v>2549</v>
      </c>
    </row>
    <row r="79" spans="1:16" ht="25.5" x14ac:dyDescent="0.2">
      <c r="A79" t="s">
        <v>46</v>
      </c>
      <c r="E79" s="23" t="s">
        <v>2550</v>
      </c>
    </row>
    <row r="80" spans="1:16" x14ac:dyDescent="0.2">
      <c r="A80" s="12" t="s">
        <v>37</v>
      </c>
      <c r="B80" s="17" t="s">
        <v>107</v>
      </c>
      <c r="C80" s="17" t="s">
        <v>2551</v>
      </c>
      <c r="D80" s="12" t="s">
        <v>45</v>
      </c>
      <c r="E80" s="18" t="s">
        <v>2552</v>
      </c>
      <c r="F80" s="19" t="s">
        <v>89</v>
      </c>
      <c r="G80" s="20">
        <v>2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6" x14ac:dyDescent="0.2">
      <c r="A81" s="22" t="s">
        <v>42</v>
      </c>
      <c r="E81" s="23" t="s">
        <v>45</v>
      </c>
    </row>
    <row r="82" spans="1:16" x14ac:dyDescent="0.2">
      <c r="A82" s="24" t="s">
        <v>44</v>
      </c>
      <c r="E82" s="25" t="s">
        <v>2549</v>
      </c>
    </row>
    <row r="83" spans="1:16" ht="25.5" x14ac:dyDescent="0.2">
      <c r="A83" t="s">
        <v>46</v>
      </c>
      <c r="E83" s="23" t="s">
        <v>2550</v>
      </c>
    </row>
    <row r="84" spans="1:16" x14ac:dyDescent="0.2">
      <c r="A84" s="12" t="s">
        <v>37</v>
      </c>
      <c r="B84" s="17" t="s">
        <v>111</v>
      </c>
      <c r="C84" s="17" t="s">
        <v>2492</v>
      </c>
      <c r="D84" s="12" t="s">
        <v>45</v>
      </c>
      <c r="E84" s="18" t="s">
        <v>2493</v>
      </c>
      <c r="F84" s="19" t="s">
        <v>89</v>
      </c>
      <c r="G84" s="20">
        <v>2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6" ht="38.25" x14ac:dyDescent="0.2">
      <c r="A85" s="22" t="s">
        <v>42</v>
      </c>
      <c r="E85" s="23" t="s">
        <v>2494</v>
      </c>
    </row>
    <row r="86" spans="1:16" ht="25.5" x14ac:dyDescent="0.2">
      <c r="A86" s="24" t="s">
        <v>44</v>
      </c>
      <c r="E86" s="25" t="s">
        <v>2495</v>
      </c>
    </row>
    <row r="87" spans="1:16" x14ac:dyDescent="0.2">
      <c r="A87" t="s">
        <v>46</v>
      </c>
      <c r="E87" s="23" t="s">
        <v>45</v>
      </c>
    </row>
    <row r="88" spans="1:16" x14ac:dyDescent="0.2">
      <c r="A88" s="12" t="s">
        <v>37</v>
      </c>
      <c r="B88" s="17" t="s">
        <v>115</v>
      </c>
      <c r="C88" s="17" t="s">
        <v>2496</v>
      </c>
      <c r="D88" s="12" t="s">
        <v>45</v>
      </c>
      <c r="E88" s="18" t="s">
        <v>2497</v>
      </c>
      <c r="F88" s="19" t="s">
        <v>61</v>
      </c>
      <c r="G88" s="20">
        <v>1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6" ht="38.25" x14ac:dyDescent="0.2">
      <c r="A89" s="22" t="s">
        <v>42</v>
      </c>
      <c r="E89" s="23" t="s">
        <v>2553</v>
      </c>
    </row>
    <row r="90" spans="1:16" x14ac:dyDescent="0.2">
      <c r="A90" s="24" t="s">
        <v>44</v>
      </c>
      <c r="E90" s="25" t="s">
        <v>2380</v>
      </c>
    </row>
    <row r="91" spans="1:16" x14ac:dyDescent="0.2">
      <c r="A91" t="s">
        <v>46</v>
      </c>
      <c r="E91" s="23" t="s">
        <v>45</v>
      </c>
    </row>
    <row r="92" spans="1:16" x14ac:dyDescent="0.2">
      <c r="A92" s="12" t="s">
        <v>37</v>
      </c>
      <c r="B92" s="17" t="s">
        <v>121</v>
      </c>
      <c r="C92" s="17" t="s">
        <v>2499</v>
      </c>
      <c r="D92" s="12" t="s">
        <v>45</v>
      </c>
      <c r="E92" s="18" t="s">
        <v>2500</v>
      </c>
      <c r="F92" s="19" t="s">
        <v>197</v>
      </c>
      <c r="G92" s="20">
        <v>784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6" x14ac:dyDescent="0.2">
      <c r="A93" s="22" t="s">
        <v>42</v>
      </c>
      <c r="E93" s="23" t="s">
        <v>2501</v>
      </c>
    </row>
    <row r="94" spans="1:16" x14ac:dyDescent="0.2">
      <c r="A94" s="24" t="s">
        <v>44</v>
      </c>
      <c r="E94" s="25" t="s">
        <v>2554</v>
      </c>
    </row>
    <row r="95" spans="1:16" x14ac:dyDescent="0.2">
      <c r="A95" t="s">
        <v>46</v>
      </c>
      <c r="E95" s="23" t="s">
        <v>45</v>
      </c>
    </row>
    <row r="96" spans="1:16" x14ac:dyDescent="0.2">
      <c r="A96" s="12" t="s">
        <v>37</v>
      </c>
      <c r="B96" s="17" t="s">
        <v>126</v>
      </c>
      <c r="C96" s="17" t="s">
        <v>2555</v>
      </c>
      <c r="D96" s="12" t="s">
        <v>45</v>
      </c>
      <c r="E96" s="18" t="s">
        <v>2556</v>
      </c>
      <c r="F96" s="19" t="s">
        <v>89</v>
      </c>
      <c r="G96" s="20">
        <v>2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17</v>
      </c>
    </row>
    <row r="97" spans="1:16" x14ac:dyDescent="0.2">
      <c r="A97" s="22" t="s">
        <v>42</v>
      </c>
      <c r="E97" s="23" t="s">
        <v>45</v>
      </c>
    </row>
    <row r="98" spans="1:16" x14ac:dyDescent="0.2">
      <c r="A98" s="24" t="s">
        <v>44</v>
      </c>
      <c r="E98" s="25" t="s">
        <v>2549</v>
      </c>
    </row>
    <row r="99" spans="1:16" ht="408" x14ac:dyDescent="0.2">
      <c r="A99" t="s">
        <v>46</v>
      </c>
      <c r="E99" s="23" t="s">
        <v>2557</v>
      </c>
    </row>
    <row r="100" spans="1:16" x14ac:dyDescent="0.2">
      <c r="A100" s="12" t="s">
        <v>37</v>
      </c>
      <c r="B100" s="17" t="s">
        <v>131</v>
      </c>
      <c r="C100" s="17" t="s">
        <v>2558</v>
      </c>
      <c r="D100" s="12" t="s">
        <v>45</v>
      </c>
      <c r="E100" s="18" t="s">
        <v>2559</v>
      </c>
      <c r="F100" s="19" t="s">
        <v>89</v>
      </c>
      <c r="G100" s="20">
        <v>2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6" x14ac:dyDescent="0.2">
      <c r="A101" s="22" t="s">
        <v>42</v>
      </c>
      <c r="E101" s="23" t="s">
        <v>2560</v>
      </c>
    </row>
    <row r="102" spans="1:16" x14ac:dyDescent="0.2">
      <c r="A102" s="24" t="s">
        <v>44</v>
      </c>
      <c r="E102" s="25" t="s">
        <v>2549</v>
      </c>
    </row>
    <row r="103" spans="1:16" ht="38.25" x14ac:dyDescent="0.2">
      <c r="A103" t="s">
        <v>46</v>
      </c>
      <c r="E103" s="23" t="s">
        <v>2510</v>
      </c>
    </row>
    <row r="104" spans="1:16" x14ac:dyDescent="0.2">
      <c r="A104" s="12" t="s">
        <v>37</v>
      </c>
      <c r="B104" s="17" t="s">
        <v>136</v>
      </c>
      <c r="C104" s="17" t="s">
        <v>2561</v>
      </c>
      <c r="D104" s="12" t="s">
        <v>45</v>
      </c>
      <c r="E104" s="18" t="s">
        <v>2562</v>
      </c>
      <c r="F104" s="19" t="s">
        <v>89</v>
      </c>
      <c r="G104" s="20">
        <v>2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6" x14ac:dyDescent="0.2">
      <c r="A105" s="22" t="s">
        <v>42</v>
      </c>
      <c r="E105" s="23" t="s">
        <v>45</v>
      </c>
    </row>
    <row r="106" spans="1:16" ht="25.5" x14ac:dyDescent="0.2">
      <c r="A106" s="24" t="s">
        <v>44</v>
      </c>
      <c r="E106" s="25" t="s">
        <v>2563</v>
      </c>
    </row>
    <row r="107" spans="1:16" ht="38.25" x14ac:dyDescent="0.2">
      <c r="A107" t="s">
        <v>46</v>
      </c>
      <c r="E107" s="23" t="s">
        <v>2510</v>
      </c>
    </row>
    <row r="108" spans="1:16" x14ac:dyDescent="0.2">
      <c r="A108" s="12" t="s">
        <v>37</v>
      </c>
      <c r="B108" s="17" t="s">
        <v>141</v>
      </c>
      <c r="C108" s="17" t="s">
        <v>2503</v>
      </c>
      <c r="D108" s="12" t="s">
        <v>45</v>
      </c>
      <c r="E108" s="18" t="s">
        <v>2504</v>
      </c>
      <c r="F108" s="19" t="s">
        <v>197</v>
      </c>
      <c r="G108" s="20">
        <v>782.1</v>
      </c>
      <c r="H108" s="21">
        <v>0</v>
      </c>
      <c r="I108" s="21">
        <f>ROUND(ROUND(H108,2)*ROUND(G108,3),2)</f>
        <v>0</v>
      </c>
      <c r="O108">
        <f>(I108*21)/100</f>
        <v>0</v>
      </c>
      <c r="P108" t="s">
        <v>17</v>
      </c>
    </row>
    <row r="109" spans="1:16" x14ac:dyDescent="0.2">
      <c r="A109" s="22" t="s">
        <v>42</v>
      </c>
      <c r="E109" s="23" t="s">
        <v>45</v>
      </c>
    </row>
    <row r="110" spans="1:16" ht="25.5" x14ac:dyDescent="0.2">
      <c r="A110" s="24" t="s">
        <v>44</v>
      </c>
      <c r="E110" s="25" t="s">
        <v>2564</v>
      </c>
    </row>
    <row r="111" spans="1:16" ht="51" x14ac:dyDescent="0.2">
      <c r="A111" t="s">
        <v>46</v>
      </c>
      <c r="E111" s="23" t="s">
        <v>2506</v>
      </c>
    </row>
    <row r="112" spans="1:16" x14ac:dyDescent="0.2">
      <c r="A112" s="12" t="s">
        <v>37</v>
      </c>
      <c r="B112" s="17" t="s">
        <v>319</v>
      </c>
      <c r="C112" s="17" t="s">
        <v>2507</v>
      </c>
      <c r="D112" s="12" t="s">
        <v>45</v>
      </c>
      <c r="E112" s="18" t="s">
        <v>2508</v>
      </c>
      <c r="F112" s="19" t="s">
        <v>197</v>
      </c>
      <c r="G112" s="20">
        <v>782.1</v>
      </c>
      <c r="H112" s="21">
        <v>0</v>
      </c>
      <c r="I112" s="21">
        <f>ROUND(ROUND(H112,2)*ROUND(G112,3),2)</f>
        <v>0</v>
      </c>
      <c r="O112">
        <f>(I112*21)/100</f>
        <v>0</v>
      </c>
      <c r="P112" t="s">
        <v>17</v>
      </c>
    </row>
    <row r="113" spans="1:18" x14ac:dyDescent="0.2">
      <c r="A113" s="22" t="s">
        <v>42</v>
      </c>
      <c r="E113" s="23" t="s">
        <v>45</v>
      </c>
    </row>
    <row r="114" spans="1:18" ht="25.5" x14ac:dyDescent="0.2">
      <c r="A114" s="24" t="s">
        <v>44</v>
      </c>
      <c r="E114" s="25" t="s">
        <v>2565</v>
      </c>
    </row>
    <row r="115" spans="1:18" ht="38.25" x14ac:dyDescent="0.2">
      <c r="A115" t="s">
        <v>46</v>
      </c>
      <c r="E115" s="23" t="s">
        <v>2510</v>
      </c>
    </row>
    <row r="116" spans="1:18" x14ac:dyDescent="0.2">
      <c r="A116" s="12" t="s">
        <v>37</v>
      </c>
      <c r="B116" s="17" t="s">
        <v>325</v>
      </c>
      <c r="C116" s="17" t="s">
        <v>1225</v>
      </c>
      <c r="D116" s="12" t="s">
        <v>45</v>
      </c>
      <c r="E116" s="18" t="s">
        <v>1226</v>
      </c>
      <c r="F116" s="19" t="s">
        <v>89</v>
      </c>
      <c r="G116" s="20">
        <v>4</v>
      </c>
      <c r="H116" s="21">
        <v>0</v>
      </c>
      <c r="I116" s="21">
        <f>ROUND(ROUND(H116,2)*ROUND(G116,3),2)</f>
        <v>0</v>
      </c>
      <c r="O116">
        <f>(I116*21)/100</f>
        <v>0</v>
      </c>
      <c r="P116" t="s">
        <v>17</v>
      </c>
    </row>
    <row r="117" spans="1:18" x14ac:dyDescent="0.2">
      <c r="A117" s="22" t="s">
        <v>42</v>
      </c>
      <c r="E117" s="23" t="s">
        <v>2511</v>
      </c>
    </row>
    <row r="118" spans="1:18" x14ac:dyDescent="0.2">
      <c r="A118" s="24" t="s">
        <v>44</v>
      </c>
      <c r="E118" s="25" t="s">
        <v>2512</v>
      </c>
    </row>
    <row r="119" spans="1:18" ht="51" x14ac:dyDescent="0.2">
      <c r="A119" t="s">
        <v>46</v>
      </c>
      <c r="E119" s="23" t="s">
        <v>1228</v>
      </c>
    </row>
    <row r="120" spans="1:18" x14ac:dyDescent="0.2">
      <c r="A120" s="12" t="s">
        <v>37</v>
      </c>
      <c r="B120" s="17" t="s">
        <v>331</v>
      </c>
      <c r="C120" s="17" t="s">
        <v>2513</v>
      </c>
      <c r="D120" s="12" t="s">
        <v>45</v>
      </c>
      <c r="E120" s="18" t="s">
        <v>2514</v>
      </c>
      <c r="F120" s="19" t="s">
        <v>197</v>
      </c>
      <c r="G120" s="20">
        <v>778.1</v>
      </c>
      <c r="H120" s="21">
        <v>0</v>
      </c>
      <c r="I120" s="21">
        <f>ROUND(ROUND(H120,2)*ROUND(G120,3),2)</f>
        <v>0</v>
      </c>
      <c r="O120">
        <f>(I120*21)/100</f>
        <v>0</v>
      </c>
      <c r="P120" t="s">
        <v>17</v>
      </c>
    </row>
    <row r="121" spans="1:18" x14ac:dyDescent="0.2">
      <c r="A121" s="22" t="s">
        <v>42</v>
      </c>
      <c r="E121" s="23" t="s">
        <v>45</v>
      </c>
    </row>
    <row r="122" spans="1:18" x14ac:dyDescent="0.2">
      <c r="A122" s="24" t="s">
        <v>44</v>
      </c>
      <c r="E122" s="25" t="s">
        <v>2566</v>
      </c>
    </row>
    <row r="123" spans="1:18" ht="63.75" x14ac:dyDescent="0.2">
      <c r="A123" t="s">
        <v>46</v>
      </c>
      <c r="E123" s="23" t="s">
        <v>2516</v>
      </c>
    </row>
    <row r="124" spans="1:18" x14ac:dyDescent="0.2">
      <c r="A124" s="12" t="s">
        <v>37</v>
      </c>
      <c r="B124" s="17" t="s">
        <v>335</v>
      </c>
      <c r="C124" s="17" t="s">
        <v>2517</v>
      </c>
      <c r="D124" s="12" t="s">
        <v>45</v>
      </c>
      <c r="E124" s="18" t="s">
        <v>2518</v>
      </c>
      <c r="F124" s="19" t="s">
        <v>197</v>
      </c>
      <c r="G124" s="20">
        <v>778.1</v>
      </c>
      <c r="H124" s="21">
        <v>0</v>
      </c>
      <c r="I124" s="21">
        <f>ROUND(ROUND(H124,2)*ROUND(G124,3),2)</f>
        <v>0</v>
      </c>
      <c r="O124">
        <f>(I124*21)/100</f>
        <v>0</v>
      </c>
      <c r="P124" t="s">
        <v>17</v>
      </c>
    </row>
    <row r="125" spans="1:18" x14ac:dyDescent="0.2">
      <c r="A125" s="22" t="s">
        <v>42</v>
      </c>
      <c r="E125" s="23" t="s">
        <v>45</v>
      </c>
    </row>
    <row r="126" spans="1:18" x14ac:dyDescent="0.2">
      <c r="A126" s="24" t="s">
        <v>44</v>
      </c>
      <c r="E126" s="25" t="s">
        <v>2566</v>
      </c>
    </row>
    <row r="127" spans="1:18" ht="25.5" x14ac:dyDescent="0.2">
      <c r="A127" t="s">
        <v>46</v>
      </c>
      <c r="E127" s="23" t="s">
        <v>2519</v>
      </c>
    </row>
    <row r="128" spans="1:18" ht="12.75" customHeight="1" x14ac:dyDescent="0.2">
      <c r="A128" s="2" t="s">
        <v>35</v>
      </c>
      <c r="B128" s="2"/>
      <c r="C128" s="27" t="s">
        <v>32</v>
      </c>
      <c r="D128" s="2"/>
      <c r="E128" s="15" t="s">
        <v>177</v>
      </c>
      <c r="F128" s="2"/>
      <c r="G128" s="2"/>
      <c r="H128" s="2"/>
      <c r="I128" s="28">
        <f>0+Q128</f>
        <v>0</v>
      </c>
      <c r="O128">
        <f>0+R128</f>
        <v>0</v>
      </c>
      <c r="Q128">
        <f>0+I129+I133</f>
        <v>0</v>
      </c>
      <c r="R128">
        <f>0+O129+O133</f>
        <v>0</v>
      </c>
    </row>
    <row r="129" spans="1:16" x14ac:dyDescent="0.2">
      <c r="A129" s="12" t="s">
        <v>37</v>
      </c>
      <c r="B129" s="17" t="s">
        <v>340</v>
      </c>
      <c r="C129" s="17" t="s">
        <v>184</v>
      </c>
      <c r="D129" s="12" t="s">
        <v>45</v>
      </c>
      <c r="E129" s="18" t="s">
        <v>185</v>
      </c>
      <c r="F129" s="19" t="s">
        <v>180</v>
      </c>
      <c r="G129" s="20">
        <v>15</v>
      </c>
      <c r="H129" s="21">
        <v>0</v>
      </c>
      <c r="I129" s="21">
        <f>ROUND(ROUND(H129,2)*ROUND(G129,3),2)</f>
        <v>0</v>
      </c>
      <c r="O129">
        <f>(I129*21)/100</f>
        <v>0</v>
      </c>
      <c r="P129" t="s">
        <v>17</v>
      </c>
    </row>
    <row r="130" spans="1:16" x14ac:dyDescent="0.2">
      <c r="A130" s="22" t="s">
        <v>42</v>
      </c>
      <c r="E130" s="23" t="s">
        <v>45</v>
      </c>
    </row>
    <row r="131" spans="1:16" ht="25.5" x14ac:dyDescent="0.2">
      <c r="A131" s="24" t="s">
        <v>44</v>
      </c>
      <c r="E131" s="25" t="s">
        <v>2567</v>
      </c>
    </row>
    <row r="132" spans="1:16" ht="114.75" x14ac:dyDescent="0.2">
      <c r="A132" t="s">
        <v>46</v>
      </c>
      <c r="E132" s="23" t="s">
        <v>183</v>
      </c>
    </row>
    <row r="133" spans="1:16" x14ac:dyDescent="0.2">
      <c r="A133" s="12" t="s">
        <v>37</v>
      </c>
      <c r="B133" s="17" t="s">
        <v>347</v>
      </c>
      <c r="C133" s="17" t="s">
        <v>2521</v>
      </c>
      <c r="D133" s="12" t="s">
        <v>45</v>
      </c>
      <c r="E133" s="18" t="s">
        <v>2522</v>
      </c>
      <c r="F133" s="19" t="s">
        <v>197</v>
      </c>
      <c r="G133" s="20">
        <v>790</v>
      </c>
      <c r="H133" s="21">
        <v>0</v>
      </c>
      <c r="I133" s="21">
        <f>ROUND(ROUND(H133,2)*ROUND(G133,3),2)</f>
        <v>0</v>
      </c>
      <c r="O133">
        <f>(I133*21)/100</f>
        <v>0</v>
      </c>
      <c r="P133" t="s">
        <v>17</v>
      </c>
    </row>
    <row r="134" spans="1:16" x14ac:dyDescent="0.2">
      <c r="A134" s="22" t="s">
        <v>42</v>
      </c>
      <c r="E134" s="23" t="s">
        <v>2523</v>
      </c>
    </row>
    <row r="135" spans="1:16" ht="25.5" x14ac:dyDescent="0.2">
      <c r="A135" s="24" t="s">
        <v>44</v>
      </c>
      <c r="E135" s="25" t="s">
        <v>2568</v>
      </c>
    </row>
    <row r="136" spans="1:16" ht="89.25" x14ac:dyDescent="0.2">
      <c r="A136" t="s">
        <v>46</v>
      </c>
      <c r="E136" s="23" t="s">
        <v>964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1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0+O8+O17+O66+O71+O128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2569</v>
      </c>
      <c r="I3" s="26">
        <f>0+I8+I17+I66+I71+I128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2569</v>
      </c>
      <c r="D4" s="33"/>
      <c r="E4" s="11" t="s">
        <v>2570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2" t="s">
        <v>37</v>
      </c>
      <c r="B9" s="17" t="s">
        <v>18</v>
      </c>
      <c r="C9" s="17" t="s">
        <v>2456</v>
      </c>
      <c r="D9" s="12" t="s">
        <v>45</v>
      </c>
      <c r="E9" s="18" t="s">
        <v>2457</v>
      </c>
      <c r="F9" s="19" t="s">
        <v>150</v>
      </c>
      <c r="G9" s="20">
        <v>8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45</v>
      </c>
    </row>
    <row r="11" spans="1:18" x14ac:dyDescent="0.2">
      <c r="A11" s="24" t="s">
        <v>44</v>
      </c>
      <c r="E11" s="25" t="s">
        <v>2571</v>
      </c>
    </row>
    <row r="12" spans="1:18" ht="25.5" x14ac:dyDescent="0.2">
      <c r="A12" t="s">
        <v>46</v>
      </c>
      <c r="E12" s="23" t="s">
        <v>2459</v>
      </c>
    </row>
    <row r="13" spans="1:18" x14ac:dyDescent="0.2">
      <c r="A13" s="12" t="s">
        <v>37</v>
      </c>
      <c r="B13" s="17" t="s">
        <v>17</v>
      </c>
      <c r="C13" s="17" t="s">
        <v>2572</v>
      </c>
      <c r="D13" s="12" t="s">
        <v>45</v>
      </c>
      <c r="E13" s="18" t="s">
        <v>2573</v>
      </c>
      <c r="F13" s="19" t="s">
        <v>180</v>
      </c>
      <c r="G13" s="20">
        <v>0.17899999999999999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2" t="s">
        <v>42</v>
      </c>
      <c r="E14" s="23" t="s">
        <v>2574</v>
      </c>
    </row>
    <row r="15" spans="1:18" ht="25.5" x14ac:dyDescent="0.2">
      <c r="A15" s="24" t="s">
        <v>44</v>
      </c>
      <c r="E15" s="25" t="s">
        <v>2575</v>
      </c>
    </row>
    <row r="16" spans="1:18" ht="25.5" x14ac:dyDescent="0.2">
      <c r="A16" t="s">
        <v>46</v>
      </c>
      <c r="E16" s="23" t="s">
        <v>2459</v>
      </c>
    </row>
    <row r="17" spans="1:18" ht="12.75" customHeight="1" x14ac:dyDescent="0.2">
      <c r="A17" s="2" t="s">
        <v>35</v>
      </c>
      <c r="B17" s="2"/>
      <c r="C17" s="27" t="s">
        <v>18</v>
      </c>
      <c r="D17" s="2"/>
      <c r="E17" s="15" t="s">
        <v>163</v>
      </c>
      <c r="F17" s="2"/>
      <c r="G17" s="2"/>
      <c r="H17" s="2"/>
      <c r="I17" s="28">
        <f>0+Q17</f>
        <v>0</v>
      </c>
      <c r="O17">
        <f>0+R17</f>
        <v>0</v>
      </c>
      <c r="Q17">
        <f>0+I18+I22+I26+I30+I34+I38+I42+I46+I50+I54+I58+I62</f>
        <v>0</v>
      </c>
      <c r="R17">
        <f>0+O18+O22+O26+O30+O34+O38+O42+O46+O50+O54+O58+O62</f>
        <v>0</v>
      </c>
    </row>
    <row r="18" spans="1:18" x14ac:dyDescent="0.2">
      <c r="A18" s="12" t="s">
        <v>37</v>
      </c>
      <c r="B18" s="17" t="s">
        <v>16</v>
      </c>
      <c r="C18" s="17" t="s">
        <v>2576</v>
      </c>
      <c r="D18" s="12" t="s">
        <v>45</v>
      </c>
      <c r="E18" s="18" t="s">
        <v>2577</v>
      </c>
      <c r="F18" s="19" t="s">
        <v>129</v>
      </c>
      <c r="G18" s="20">
        <v>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2462</v>
      </c>
    </row>
    <row r="20" spans="1:18" ht="25.5" x14ac:dyDescent="0.2">
      <c r="A20" s="24" t="s">
        <v>44</v>
      </c>
      <c r="E20" s="25" t="s">
        <v>2578</v>
      </c>
    </row>
    <row r="21" spans="1:18" ht="63.75" x14ac:dyDescent="0.2">
      <c r="A21" t="s">
        <v>46</v>
      </c>
      <c r="E21" s="23" t="s">
        <v>2464</v>
      </c>
    </row>
    <row r="22" spans="1:18" x14ac:dyDescent="0.2">
      <c r="A22" s="12" t="s">
        <v>37</v>
      </c>
      <c r="B22" s="17" t="s">
        <v>25</v>
      </c>
      <c r="C22" s="17" t="s">
        <v>245</v>
      </c>
      <c r="D22" s="12" t="s">
        <v>45</v>
      </c>
      <c r="E22" s="18" t="s">
        <v>246</v>
      </c>
      <c r="F22" s="19" t="s">
        <v>180</v>
      </c>
      <c r="G22" s="20">
        <v>11.25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2579</v>
      </c>
    </row>
    <row r="24" spans="1:18" ht="25.5" x14ac:dyDescent="0.2">
      <c r="A24" s="24" t="s">
        <v>44</v>
      </c>
      <c r="E24" s="25" t="s">
        <v>2580</v>
      </c>
    </row>
    <row r="25" spans="1:18" ht="38.25" x14ac:dyDescent="0.2">
      <c r="A25" t="s">
        <v>46</v>
      </c>
      <c r="E25" s="23" t="s">
        <v>249</v>
      </c>
    </row>
    <row r="26" spans="1:18" x14ac:dyDescent="0.2">
      <c r="A26" s="12" t="s">
        <v>37</v>
      </c>
      <c r="B26" s="17" t="s">
        <v>27</v>
      </c>
      <c r="C26" s="17" t="s">
        <v>259</v>
      </c>
      <c r="D26" s="12" t="s">
        <v>45</v>
      </c>
      <c r="E26" s="18" t="s">
        <v>260</v>
      </c>
      <c r="F26" s="19" t="s">
        <v>180</v>
      </c>
      <c r="G26" s="20">
        <v>27.75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2" t="s">
        <v>42</v>
      </c>
      <c r="E27" s="23" t="s">
        <v>45</v>
      </c>
    </row>
    <row r="28" spans="1:18" ht="38.25" x14ac:dyDescent="0.2">
      <c r="A28" s="24" t="s">
        <v>44</v>
      </c>
      <c r="E28" s="25" t="s">
        <v>2581</v>
      </c>
    </row>
    <row r="29" spans="1:18" ht="306" x14ac:dyDescent="0.2">
      <c r="A29" t="s">
        <v>46</v>
      </c>
      <c r="E29" s="23" t="s">
        <v>262</v>
      </c>
    </row>
    <row r="30" spans="1:18" x14ac:dyDescent="0.2">
      <c r="A30" s="12" t="s">
        <v>37</v>
      </c>
      <c r="B30" s="17" t="s">
        <v>29</v>
      </c>
      <c r="C30" s="17" t="s">
        <v>267</v>
      </c>
      <c r="D30" s="12" t="s">
        <v>45</v>
      </c>
      <c r="E30" s="18" t="s">
        <v>268</v>
      </c>
      <c r="F30" s="19" t="s">
        <v>180</v>
      </c>
      <c r="G30" s="20">
        <v>25.5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8" x14ac:dyDescent="0.2">
      <c r="A31" s="22" t="s">
        <v>42</v>
      </c>
      <c r="E31" s="23" t="s">
        <v>2531</v>
      </c>
    </row>
    <row r="32" spans="1:18" ht="25.5" x14ac:dyDescent="0.2">
      <c r="A32" s="24" t="s">
        <v>44</v>
      </c>
      <c r="E32" s="25" t="s">
        <v>2582</v>
      </c>
    </row>
    <row r="33" spans="1:16" ht="318.75" x14ac:dyDescent="0.2">
      <c r="A33" t="s">
        <v>46</v>
      </c>
      <c r="E33" s="23" t="s">
        <v>266</v>
      </c>
    </row>
    <row r="34" spans="1:16" x14ac:dyDescent="0.2">
      <c r="A34" s="12" t="s">
        <v>37</v>
      </c>
      <c r="B34" s="17" t="s">
        <v>64</v>
      </c>
      <c r="C34" s="17" t="s">
        <v>2470</v>
      </c>
      <c r="D34" s="12" t="s">
        <v>45</v>
      </c>
      <c r="E34" s="18" t="s">
        <v>2471</v>
      </c>
      <c r="F34" s="19" t="s">
        <v>180</v>
      </c>
      <c r="G34" s="20">
        <v>16.5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ht="25.5" x14ac:dyDescent="0.2">
      <c r="A35" s="22" t="s">
        <v>42</v>
      </c>
      <c r="E35" s="23" t="s">
        <v>2472</v>
      </c>
    </row>
    <row r="36" spans="1:16" ht="25.5" x14ac:dyDescent="0.2">
      <c r="A36" s="24" t="s">
        <v>44</v>
      </c>
      <c r="E36" s="25" t="s">
        <v>2583</v>
      </c>
    </row>
    <row r="37" spans="1:16" ht="318.75" x14ac:dyDescent="0.2">
      <c r="A37" t="s">
        <v>46</v>
      </c>
      <c r="E37" s="23" t="s">
        <v>266</v>
      </c>
    </row>
    <row r="38" spans="1:16" x14ac:dyDescent="0.2">
      <c r="A38" s="12" t="s">
        <v>37</v>
      </c>
      <c r="B38" s="17" t="s">
        <v>67</v>
      </c>
      <c r="C38" s="17" t="s">
        <v>2584</v>
      </c>
      <c r="D38" s="12" t="s">
        <v>45</v>
      </c>
      <c r="E38" s="18" t="s">
        <v>2585</v>
      </c>
      <c r="F38" s="19" t="s">
        <v>197</v>
      </c>
      <c r="G38" s="20">
        <v>104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ht="25.5" x14ac:dyDescent="0.2">
      <c r="A40" s="24" t="s">
        <v>44</v>
      </c>
      <c r="E40" s="25" t="s">
        <v>2586</v>
      </c>
    </row>
    <row r="41" spans="1:16" ht="25.5" x14ac:dyDescent="0.2">
      <c r="A41" t="s">
        <v>46</v>
      </c>
      <c r="E41" s="23" t="s">
        <v>2587</v>
      </c>
    </row>
    <row r="42" spans="1:16" x14ac:dyDescent="0.2">
      <c r="A42" s="12" t="s">
        <v>37</v>
      </c>
      <c r="B42" s="17" t="s">
        <v>32</v>
      </c>
      <c r="C42" s="17" t="s">
        <v>279</v>
      </c>
      <c r="D42" s="12" t="s">
        <v>45</v>
      </c>
      <c r="E42" s="18" t="s">
        <v>280</v>
      </c>
      <c r="F42" s="19" t="s">
        <v>180</v>
      </c>
      <c r="G42" s="20">
        <v>27.75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ht="38.25" x14ac:dyDescent="0.2">
      <c r="A44" s="24" t="s">
        <v>44</v>
      </c>
      <c r="E44" s="25" t="s">
        <v>2588</v>
      </c>
    </row>
    <row r="45" spans="1:16" ht="191.25" x14ac:dyDescent="0.2">
      <c r="A45" t="s">
        <v>46</v>
      </c>
      <c r="E45" s="23" t="s">
        <v>282</v>
      </c>
    </row>
    <row r="46" spans="1:16" x14ac:dyDescent="0.2">
      <c r="A46" s="12" t="s">
        <v>37</v>
      </c>
      <c r="B46" s="17" t="s">
        <v>34</v>
      </c>
      <c r="C46" s="17" t="s">
        <v>297</v>
      </c>
      <c r="D46" s="12" t="s">
        <v>45</v>
      </c>
      <c r="E46" s="18" t="s">
        <v>298</v>
      </c>
      <c r="F46" s="19" t="s">
        <v>180</v>
      </c>
      <c r="G46" s="20">
        <v>25.5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2475</v>
      </c>
    </row>
    <row r="48" spans="1:16" ht="25.5" x14ac:dyDescent="0.2">
      <c r="A48" s="24" t="s">
        <v>44</v>
      </c>
      <c r="E48" s="25" t="s">
        <v>2582</v>
      </c>
    </row>
    <row r="49" spans="1:16" ht="229.5" x14ac:dyDescent="0.2">
      <c r="A49" t="s">
        <v>46</v>
      </c>
      <c r="E49" s="23" t="s">
        <v>301</v>
      </c>
    </row>
    <row r="50" spans="1:16" x14ac:dyDescent="0.2">
      <c r="A50" s="12" t="s">
        <v>37</v>
      </c>
      <c r="B50" s="17" t="s">
        <v>74</v>
      </c>
      <c r="C50" s="17" t="s">
        <v>307</v>
      </c>
      <c r="D50" s="12" t="s">
        <v>45</v>
      </c>
      <c r="E50" s="18" t="s">
        <v>308</v>
      </c>
      <c r="F50" s="19" t="s">
        <v>180</v>
      </c>
      <c r="G50" s="20">
        <v>13.5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ht="25.5" x14ac:dyDescent="0.2">
      <c r="A51" s="22" t="s">
        <v>42</v>
      </c>
      <c r="E51" s="23" t="s">
        <v>2476</v>
      </c>
    </row>
    <row r="52" spans="1:16" ht="25.5" x14ac:dyDescent="0.2">
      <c r="A52" s="24" t="s">
        <v>44</v>
      </c>
      <c r="E52" s="25" t="s">
        <v>2589</v>
      </c>
    </row>
    <row r="53" spans="1:16" ht="293.25" x14ac:dyDescent="0.2">
      <c r="A53" t="s">
        <v>46</v>
      </c>
      <c r="E53" s="23" t="s">
        <v>310</v>
      </c>
    </row>
    <row r="54" spans="1:16" x14ac:dyDescent="0.2">
      <c r="A54" s="12" t="s">
        <v>37</v>
      </c>
      <c r="B54" s="17" t="s">
        <v>79</v>
      </c>
      <c r="C54" s="17" t="s">
        <v>896</v>
      </c>
      <c r="D54" s="12" t="s">
        <v>45</v>
      </c>
      <c r="E54" s="18" t="s">
        <v>897</v>
      </c>
      <c r="F54" s="19" t="s">
        <v>180</v>
      </c>
      <c r="G54" s="20">
        <v>11.25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ht="25.5" x14ac:dyDescent="0.2">
      <c r="A56" s="24" t="s">
        <v>44</v>
      </c>
      <c r="E56" s="25" t="s">
        <v>2590</v>
      </c>
    </row>
    <row r="57" spans="1:16" ht="38.25" x14ac:dyDescent="0.2">
      <c r="A57" t="s">
        <v>46</v>
      </c>
      <c r="E57" s="23" t="s">
        <v>899</v>
      </c>
    </row>
    <row r="58" spans="1:16" x14ac:dyDescent="0.2">
      <c r="A58" s="12" t="s">
        <v>37</v>
      </c>
      <c r="B58" s="17" t="s">
        <v>84</v>
      </c>
      <c r="C58" s="17" t="s">
        <v>1040</v>
      </c>
      <c r="D58" s="12" t="s">
        <v>45</v>
      </c>
      <c r="E58" s="18" t="s">
        <v>1041</v>
      </c>
      <c r="F58" s="19" t="s">
        <v>166</v>
      </c>
      <c r="G58" s="20">
        <v>45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ht="25.5" x14ac:dyDescent="0.2">
      <c r="A60" s="24" t="s">
        <v>44</v>
      </c>
      <c r="E60" s="25" t="s">
        <v>2591</v>
      </c>
    </row>
    <row r="61" spans="1:16" ht="25.5" x14ac:dyDescent="0.2">
      <c r="A61" t="s">
        <v>46</v>
      </c>
      <c r="E61" s="23" t="s">
        <v>1043</v>
      </c>
    </row>
    <row r="62" spans="1:16" x14ac:dyDescent="0.2">
      <c r="A62" s="12" t="s">
        <v>37</v>
      </c>
      <c r="B62" s="17" t="s">
        <v>86</v>
      </c>
      <c r="C62" s="17" t="s">
        <v>332</v>
      </c>
      <c r="D62" s="12" t="s">
        <v>45</v>
      </c>
      <c r="E62" s="18" t="s">
        <v>333</v>
      </c>
      <c r="F62" s="19" t="s">
        <v>166</v>
      </c>
      <c r="G62" s="20">
        <v>45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ht="25.5" x14ac:dyDescent="0.2">
      <c r="A64" s="24" t="s">
        <v>44</v>
      </c>
      <c r="E64" s="25" t="s">
        <v>2591</v>
      </c>
    </row>
    <row r="65" spans="1:18" ht="38.25" x14ac:dyDescent="0.2">
      <c r="A65" t="s">
        <v>46</v>
      </c>
      <c r="E65" s="23" t="s">
        <v>334</v>
      </c>
    </row>
    <row r="66" spans="1:18" ht="12.75" customHeight="1" x14ac:dyDescent="0.2">
      <c r="A66" s="2" t="s">
        <v>35</v>
      </c>
      <c r="B66" s="2"/>
      <c r="C66" s="27" t="s">
        <v>25</v>
      </c>
      <c r="D66" s="2"/>
      <c r="E66" s="15" t="s">
        <v>405</v>
      </c>
      <c r="F66" s="2"/>
      <c r="G66" s="2"/>
      <c r="H66" s="2"/>
      <c r="I66" s="28">
        <f>0+Q66</f>
        <v>0</v>
      </c>
      <c r="O66">
        <f>0+R66</f>
        <v>0</v>
      </c>
      <c r="Q66">
        <f>0+I67</f>
        <v>0</v>
      </c>
      <c r="R66">
        <f>0+O67</f>
        <v>0</v>
      </c>
    </row>
    <row r="67" spans="1:18" x14ac:dyDescent="0.2">
      <c r="A67" s="12" t="s">
        <v>37</v>
      </c>
      <c r="B67" s="17" t="s">
        <v>93</v>
      </c>
      <c r="C67" s="17" t="s">
        <v>417</v>
      </c>
      <c r="D67" s="12" t="s">
        <v>45</v>
      </c>
      <c r="E67" s="18" t="s">
        <v>418</v>
      </c>
      <c r="F67" s="19" t="s">
        <v>180</v>
      </c>
      <c r="G67" s="20">
        <v>3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ht="25.5" x14ac:dyDescent="0.2">
      <c r="A68" s="22" t="s">
        <v>42</v>
      </c>
      <c r="E68" s="23" t="s">
        <v>2482</v>
      </c>
    </row>
    <row r="69" spans="1:18" ht="25.5" x14ac:dyDescent="0.2">
      <c r="A69" s="24" t="s">
        <v>44</v>
      </c>
      <c r="E69" s="25" t="s">
        <v>2592</v>
      </c>
    </row>
    <row r="70" spans="1:18" ht="38.25" x14ac:dyDescent="0.2">
      <c r="A70" t="s">
        <v>46</v>
      </c>
      <c r="E70" s="23" t="s">
        <v>357</v>
      </c>
    </row>
    <row r="71" spans="1:18" ht="12.75" customHeight="1" x14ac:dyDescent="0.2">
      <c r="A71" s="2" t="s">
        <v>35</v>
      </c>
      <c r="B71" s="2"/>
      <c r="C71" s="27" t="s">
        <v>67</v>
      </c>
      <c r="D71" s="2"/>
      <c r="E71" s="15" t="s">
        <v>504</v>
      </c>
      <c r="F71" s="2"/>
      <c r="G71" s="2"/>
      <c r="H71" s="2"/>
      <c r="I71" s="28">
        <f>0+Q71</f>
        <v>0</v>
      </c>
      <c r="O71">
        <f>0+R71</f>
        <v>0</v>
      </c>
      <c r="Q71">
        <f>0+I72+I76+I80+I84+I88+I92+I96+I100+I104+I108+I112+I116+I120+I124</f>
        <v>0</v>
      </c>
      <c r="R71">
        <f>0+O72+O76+O80+O84+O88+O92+O96+O100+O104+O108+O112+O116+O120+O124</f>
        <v>0</v>
      </c>
    </row>
    <row r="72" spans="1:18" x14ac:dyDescent="0.2">
      <c r="A72" s="12" t="s">
        <v>37</v>
      </c>
      <c r="B72" s="17" t="s">
        <v>99</v>
      </c>
      <c r="C72" s="17" t="s">
        <v>2593</v>
      </c>
      <c r="D72" s="12" t="s">
        <v>45</v>
      </c>
      <c r="E72" s="18" t="s">
        <v>2594</v>
      </c>
      <c r="F72" s="19" t="s">
        <v>197</v>
      </c>
      <c r="G72" s="20">
        <v>2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8" x14ac:dyDescent="0.2">
      <c r="A73" s="22" t="s">
        <v>42</v>
      </c>
      <c r="E73" s="23" t="s">
        <v>2595</v>
      </c>
    </row>
    <row r="74" spans="1:18" ht="25.5" x14ac:dyDescent="0.2">
      <c r="A74" s="24" t="s">
        <v>44</v>
      </c>
      <c r="E74" s="25" t="s">
        <v>2563</v>
      </c>
    </row>
    <row r="75" spans="1:18" ht="255" x14ac:dyDescent="0.2">
      <c r="A75" t="s">
        <v>46</v>
      </c>
      <c r="E75" s="23" t="s">
        <v>519</v>
      </c>
    </row>
    <row r="76" spans="1:18" x14ac:dyDescent="0.2">
      <c r="A76" s="12" t="s">
        <v>37</v>
      </c>
      <c r="B76" s="17" t="s">
        <v>103</v>
      </c>
      <c r="C76" s="17" t="s">
        <v>2540</v>
      </c>
      <c r="D76" s="12" t="s">
        <v>45</v>
      </c>
      <c r="E76" s="18" t="s">
        <v>2541</v>
      </c>
      <c r="F76" s="19" t="s">
        <v>197</v>
      </c>
      <c r="G76" s="20">
        <v>4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8" x14ac:dyDescent="0.2">
      <c r="A77" s="22" t="s">
        <v>42</v>
      </c>
      <c r="E77" s="23" t="s">
        <v>45</v>
      </c>
    </row>
    <row r="78" spans="1:18" x14ac:dyDescent="0.2">
      <c r="A78" s="24" t="s">
        <v>44</v>
      </c>
      <c r="E78" s="25" t="s">
        <v>2596</v>
      </c>
    </row>
    <row r="79" spans="1:18" ht="255" x14ac:dyDescent="0.2">
      <c r="A79" t="s">
        <v>46</v>
      </c>
      <c r="E79" s="23" t="s">
        <v>519</v>
      </c>
    </row>
    <row r="80" spans="1:18" x14ac:dyDescent="0.2">
      <c r="A80" s="12" t="s">
        <v>37</v>
      </c>
      <c r="B80" s="17" t="s">
        <v>107</v>
      </c>
      <c r="C80" s="17" t="s">
        <v>2597</v>
      </c>
      <c r="D80" s="12" t="s">
        <v>45</v>
      </c>
      <c r="E80" s="18" t="s">
        <v>2598</v>
      </c>
      <c r="F80" s="19" t="s">
        <v>61</v>
      </c>
      <c r="G80" s="20">
        <v>1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6" ht="25.5" x14ac:dyDescent="0.2">
      <c r="A81" s="22" t="s">
        <v>42</v>
      </c>
      <c r="E81" s="23" t="s">
        <v>2599</v>
      </c>
    </row>
    <row r="82" spans="1:16" ht="25.5" x14ac:dyDescent="0.2">
      <c r="A82" s="24" t="s">
        <v>44</v>
      </c>
      <c r="E82" s="25" t="s">
        <v>2491</v>
      </c>
    </row>
    <row r="83" spans="1:16" ht="255" x14ac:dyDescent="0.2">
      <c r="A83" t="s">
        <v>46</v>
      </c>
      <c r="E83" s="23" t="s">
        <v>519</v>
      </c>
    </row>
    <row r="84" spans="1:16" x14ac:dyDescent="0.2">
      <c r="A84" s="12" t="s">
        <v>37</v>
      </c>
      <c r="B84" s="17" t="s">
        <v>111</v>
      </c>
      <c r="C84" s="17" t="s">
        <v>2600</v>
      </c>
      <c r="D84" s="12" t="s">
        <v>45</v>
      </c>
      <c r="E84" s="18" t="s">
        <v>2601</v>
      </c>
      <c r="F84" s="19" t="s">
        <v>197</v>
      </c>
      <c r="G84" s="20">
        <v>104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6" x14ac:dyDescent="0.2">
      <c r="A85" s="22" t="s">
        <v>42</v>
      </c>
      <c r="E85" s="23" t="s">
        <v>2602</v>
      </c>
    </row>
    <row r="86" spans="1:16" ht="25.5" x14ac:dyDescent="0.2">
      <c r="A86" s="24" t="s">
        <v>44</v>
      </c>
      <c r="E86" s="25" t="s">
        <v>2586</v>
      </c>
    </row>
    <row r="87" spans="1:16" ht="51" x14ac:dyDescent="0.2">
      <c r="A87" t="s">
        <v>46</v>
      </c>
      <c r="E87" s="23" t="s">
        <v>2603</v>
      </c>
    </row>
    <row r="88" spans="1:16" x14ac:dyDescent="0.2">
      <c r="A88" s="12" t="s">
        <v>37</v>
      </c>
      <c r="B88" s="17" t="s">
        <v>115</v>
      </c>
      <c r="C88" s="17" t="s">
        <v>2604</v>
      </c>
      <c r="D88" s="12" t="s">
        <v>45</v>
      </c>
      <c r="E88" s="18" t="s">
        <v>2605</v>
      </c>
      <c r="F88" s="19" t="s">
        <v>197</v>
      </c>
      <c r="G88" s="20">
        <v>148.6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6" x14ac:dyDescent="0.2">
      <c r="A89" s="22" t="s">
        <v>42</v>
      </c>
      <c r="E89" s="23" t="s">
        <v>2606</v>
      </c>
    </row>
    <row r="90" spans="1:16" ht="25.5" x14ac:dyDescent="0.2">
      <c r="A90" s="24" t="s">
        <v>44</v>
      </c>
      <c r="E90" s="25" t="s">
        <v>2607</v>
      </c>
    </row>
    <row r="91" spans="1:16" ht="255" x14ac:dyDescent="0.2">
      <c r="A91" t="s">
        <v>46</v>
      </c>
      <c r="E91" s="23" t="s">
        <v>519</v>
      </c>
    </row>
    <row r="92" spans="1:16" x14ac:dyDescent="0.2">
      <c r="A92" s="12" t="s">
        <v>37</v>
      </c>
      <c r="B92" s="17" t="s">
        <v>121</v>
      </c>
      <c r="C92" s="17" t="s">
        <v>2492</v>
      </c>
      <c r="D92" s="12" t="s">
        <v>45</v>
      </c>
      <c r="E92" s="18" t="s">
        <v>2493</v>
      </c>
      <c r="F92" s="19" t="s">
        <v>89</v>
      </c>
      <c r="G92" s="20">
        <v>4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6" ht="25.5" x14ac:dyDescent="0.2">
      <c r="A93" s="22" t="s">
        <v>42</v>
      </c>
      <c r="E93" s="23" t="s">
        <v>2608</v>
      </c>
    </row>
    <row r="94" spans="1:16" ht="25.5" x14ac:dyDescent="0.2">
      <c r="A94" s="24" t="s">
        <v>44</v>
      </c>
      <c r="E94" s="25" t="s">
        <v>2609</v>
      </c>
    </row>
    <row r="95" spans="1:16" x14ac:dyDescent="0.2">
      <c r="A95" t="s">
        <v>46</v>
      </c>
      <c r="E95" s="23" t="s">
        <v>45</v>
      </c>
    </row>
    <row r="96" spans="1:16" x14ac:dyDescent="0.2">
      <c r="A96" s="12" t="s">
        <v>37</v>
      </c>
      <c r="B96" s="17" t="s">
        <v>126</v>
      </c>
      <c r="C96" s="17" t="s">
        <v>2496</v>
      </c>
      <c r="D96" s="12" t="s">
        <v>45</v>
      </c>
      <c r="E96" s="18" t="s">
        <v>2497</v>
      </c>
      <c r="F96" s="19" t="s">
        <v>61</v>
      </c>
      <c r="G96" s="20">
        <v>1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17</v>
      </c>
    </row>
    <row r="97" spans="1:16" ht="38.25" x14ac:dyDescent="0.2">
      <c r="A97" s="22" t="s">
        <v>42</v>
      </c>
      <c r="E97" s="23" t="s">
        <v>2610</v>
      </c>
    </row>
    <row r="98" spans="1:16" x14ac:dyDescent="0.2">
      <c r="A98" s="24" t="s">
        <v>44</v>
      </c>
      <c r="E98" s="25" t="s">
        <v>2380</v>
      </c>
    </row>
    <row r="99" spans="1:16" x14ac:dyDescent="0.2">
      <c r="A99" t="s">
        <v>46</v>
      </c>
      <c r="E99" s="23" t="s">
        <v>45</v>
      </c>
    </row>
    <row r="100" spans="1:16" x14ac:dyDescent="0.2">
      <c r="A100" s="12" t="s">
        <v>37</v>
      </c>
      <c r="B100" s="17" t="s">
        <v>131</v>
      </c>
      <c r="C100" s="17" t="s">
        <v>2611</v>
      </c>
      <c r="D100" s="12" t="s">
        <v>45</v>
      </c>
      <c r="E100" s="18" t="s">
        <v>2612</v>
      </c>
      <c r="F100" s="19" t="s">
        <v>89</v>
      </c>
      <c r="G100" s="20">
        <v>1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17</v>
      </c>
    </row>
    <row r="101" spans="1:16" x14ac:dyDescent="0.2">
      <c r="A101" s="22" t="s">
        <v>42</v>
      </c>
      <c r="E101" s="23" t="s">
        <v>2613</v>
      </c>
    </row>
    <row r="102" spans="1:16" x14ac:dyDescent="0.2">
      <c r="A102" s="24" t="s">
        <v>44</v>
      </c>
      <c r="E102" s="25" t="s">
        <v>2380</v>
      </c>
    </row>
    <row r="103" spans="1:16" ht="408" x14ac:dyDescent="0.2">
      <c r="A103" t="s">
        <v>46</v>
      </c>
      <c r="E103" s="23" t="s">
        <v>2557</v>
      </c>
    </row>
    <row r="104" spans="1:16" x14ac:dyDescent="0.2">
      <c r="A104" s="12" t="s">
        <v>37</v>
      </c>
      <c r="B104" s="17" t="s">
        <v>136</v>
      </c>
      <c r="C104" s="17" t="s">
        <v>2503</v>
      </c>
      <c r="D104" s="12" t="s">
        <v>45</v>
      </c>
      <c r="E104" s="18" t="s">
        <v>2504</v>
      </c>
      <c r="F104" s="19" t="s">
        <v>197</v>
      </c>
      <c r="G104" s="20">
        <v>157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17</v>
      </c>
    </row>
    <row r="105" spans="1:16" x14ac:dyDescent="0.2">
      <c r="A105" s="22" t="s">
        <v>42</v>
      </c>
      <c r="E105" s="23" t="s">
        <v>45</v>
      </c>
    </row>
    <row r="106" spans="1:16" ht="25.5" x14ac:dyDescent="0.2">
      <c r="A106" s="24" t="s">
        <v>44</v>
      </c>
      <c r="E106" s="25" t="s">
        <v>2614</v>
      </c>
    </row>
    <row r="107" spans="1:16" ht="51" x14ac:dyDescent="0.2">
      <c r="A107" t="s">
        <v>46</v>
      </c>
      <c r="E107" s="23" t="s">
        <v>2506</v>
      </c>
    </row>
    <row r="108" spans="1:16" x14ac:dyDescent="0.2">
      <c r="A108" s="12" t="s">
        <v>37</v>
      </c>
      <c r="B108" s="17" t="s">
        <v>141</v>
      </c>
      <c r="C108" s="17" t="s">
        <v>2507</v>
      </c>
      <c r="D108" s="12" t="s">
        <v>45</v>
      </c>
      <c r="E108" s="18" t="s">
        <v>2508</v>
      </c>
      <c r="F108" s="19" t="s">
        <v>197</v>
      </c>
      <c r="G108" s="20">
        <v>40</v>
      </c>
      <c r="H108" s="21">
        <v>0</v>
      </c>
      <c r="I108" s="21">
        <f>ROUND(ROUND(H108,2)*ROUND(G108,3),2)</f>
        <v>0</v>
      </c>
      <c r="O108">
        <f>(I108*21)/100</f>
        <v>0</v>
      </c>
      <c r="P108" t="s">
        <v>17</v>
      </c>
    </row>
    <row r="109" spans="1:16" x14ac:dyDescent="0.2">
      <c r="A109" s="22" t="s">
        <v>42</v>
      </c>
      <c r="E109" s="23" t="s">
        <v>45</v>
      </c>
    </row>
    <row r="110" spans="1:16" ht="25.5" x14ac:dyDescent="0.2">
      <c r="A110" s="24" t="s">
        <v>44</v>
      </c>
      <c r="E110" s="25" t="s">
        <v>2509</v>
      </c>
    </row>
    <row r="111" spans="1:16" ht="38.25" x14ac:dyDescent="0.2">
      <c r="A111" t="s">
        <v>46</v>
      </c>
      <c r="E111" s="23" t="s">
        <v>2510</v>
      </c>
    </row>
    <row r="112" spans="1:16" x14ac:dyDescent="0.2">
      <c r="A112" s="12" t="s">
        <v>37</v>
      </c>
      <c r="B112" s="17" t="s">
        <v>319</v>
      </c>
      <c r="C112" s="17" t="s">
        <v>2615</v>
      </c>
      <c r="D112" s="12" t="s">
        <v>45</v>
      </c>
      <c r="E112" s="18" t="s">
        <v>2616</v>
      </c>
      <c r="F112" s="19" t="s">
        <v>89</v>
      </c>
      <c r="G112" s="20">
        <v>4</v>
      </c>
      <c r="H112" s="21">
        <v>0</v>
      </c>
      <c r="I112" s="21">
        <f>ROUND(ROUND(H112,2)*ROUND(G112,3),2)</f>
        <v>0</v>
      </c>
      <c r="O112">
        <f>(I112*21)/100</f>
        <v>0</v>
      </c>
      <c r="P112" t="s">
        <v>17</v>
      </c>
    </row>
    <row r="113" spans="1:18" x14ac:dyDescent="0.2">
      <c r="A113" s="22" t="s">
        <v>42</v>
      </c>
      <c r="E113" s="23" t="s">
        <v>2511</v>
      </c>
    </row>
    <row r="114" spans="1:18" x14ac:dyDescent="0.2">
      <c r="A114" s="24" t="s">
        <v>44</v>
      </c>
      <c r="E114" s="25" t="s">
        <v>2596</v>
      </c>
    </row>
    <row r="115" spans="1:18" ht="51" x14ac:dyDescent="0.2">
      <c r="A115" t="s">
        <v>46</v>
      </c>
      <c r="E115" s="23" t="s">
        <v>1228</v>
      </c>
    </row>
    <row r="116" spans="1:18" x14ac:dyDescent="0.2">
      <c r="A116" s="12" t="s">
        <v>37</v>
      </c>
      <c r="B116" s="17" t="s">
        <v>325</v>
      </c>
      <c r="C116" s="17" t="s">
        <v>2617</v>
      </c>
      <c r="D116" s="12" t="s">
        <v>45</v>
      </c>
      <c r="E116" s="18" t="s">
        <v>2618</v>
      </c>
      <c r="F116" s="19" t="s">
        <v>89</v>
      </c>
      <c r="G116" s="20">
        <v>2</v>
      </c>
      <c r="H116" s="21">
        <v>0</v>
      </c>
      <c r="I116" s="21">
        <f>ROUND(ROUND(H116,2)*ROUND(G116,3),2)</f>
        <v>0</v>
      </c>
      <c r="O116">
        <f>(I116*21)/100</f>
        <v>0</v>
      </c>
      <c r="P116" t="s">
        <v>17</v>
      </c>
    </row>
    <row r="117" spans="1:18" x14ac:dyDescent="0.2">
      <c r="A117" s="22" t="s">
        <v>42</v>
      </c>
      <c r="E117" s="23" t="s">
        <v>2511</v>
      </c>
    </row>
    <row r="118" spans="1:18" x14ac:dyDescent="0.2">
      <c r="A118" s="24" t="s">
        <v>44</v>
      </c>
      <c r="E118" s="25" t="s">
        <v>2549</v>
      </c>
    </row>
    <row r="119" spans="1:18" ht="51" x14ac:dyDescent="0.2">
      <c r="A119" t="s">
        <v>46</v>
      </c>
      <c r="E119" s="23" t="s">
        <v>1228</v>
      </c>
    </row>
    <row r="120" spans="1:18" x14ac:dyDescent="0.2">
      <c r="A120" s="12" t="s">
        <v>37</v>
      </c>
      <c r="B120" s="17" t="s">
        <v>331</v>
      </c>
      <c r="C120" s="17" t="s">
        <v>2619</v>
      </c>
      <c r="D120" s="12" t="s">
        <v>45</v>
      </c>
      <c r="E120" s="18" t="s">
        <v>2620</v>
      </c>
      <c r="F120" s="19" t="s">
        <v>197</v>
      </c>
      <c r="G120" s="20">
        <v>149</v>
      </c>
      <c r="H120" s="21">
        <v>0</v>
      </c>
      <c r="I120" s="21">
        <f>ROUND(ROUND(H120,2)*ROUND(G120,3),2)</f>
        <v>0</v>
      </c>
      <c r="O120">
        <f>(I120*21)/100</f>
        <v>0</v>
      </c>
      <c r="P120" t="s">
        <v>17</v>
      </c>
    </row>
    <row r="121" spans="1:18" x14ac:dyDescent="0.2">
      <c r="A121" s="22" t="s">
        <v>42</v>
      </c>
      <c r="E121" s="23" t="s">
        <v>45</v>
      </c>
    </row>
    <row r="122" spans="1:18" x14ac:dyDescent="0.2">
      <c r="A122" s="24" t="s">
        <v>44</v>
      </c>
      <c r="E122" s="25" t="s">
        <v>2621</v>
      </c>
    </row>
    <row r="123" spans="1:18" ht="63.75" x14ac:dyDescent="0.2">
      <c r="A123" t="s">
        <v>46</v>
      </c>
      <c r="E123" s="23" t="s">
        <v>2516</v>
      </c>
    </row>
    <row r="124" spans="1:18" x14ac:dyDescent="0.2">
      <c r="A124" s="12" t="s">
        <v>37</v>
      </c>
      <c r="B124" s="17" t="s">
        <v>335</v>
      </c>
      <c r="C124" s="17" t="s">
        <v>2622</v>
      </c>
      <c r="D124" s="12" t="s">
        <v>45</v>
      </c>
      <c r="E124" s="18" t="s">
        <v>2623</v>
      </c>
      <c r="F124" s="19" t="s">
        <v>197</v>
      </c>
      <c r="G124" s="20">
        <v>149</v>
      </c>
      <c r="H124" s="21">
        <v>0</v>
      </c>
      <c r="I124" s="21">
        <f>ROUND(ROUND(H124,2)*ROUND(G124,3),2)</f>
        <v>0</v>
      </c>
      <c r="O124">
        <f>(I124*21)/100</f>
        <v>0</v>
      </c>
      <c r="P124" t="s">
        <v>17</v>
      </c>
    </row>
    <row r="125" spans="1:18" x14ac:dyDescent="0.2">
      <c r="A125" s="22" t="s">
        <v>42</v>
      </c>
      <c r="E125" s="23" t="s">
        <v>45</v>
      </c>
    </row>
    <row r="126" spans="1:18" x14ac:dyDescent="0.2">
      <c r="A126" s="24" t="s">
        <v>44</v>
      </c>
      <c r="E126" s="25" t="s">
        <v>2621</v>
      </c>
    </row>
    <row r="127" spans="1:18" ht="25.5" x14ac:dyDescent="0.2">
      <c r="A127" t="s">
        <v>46</v>
      </c>
      <c r="E127" s="23" t="s">
        <v>2519</v>
      </c>
    </row>
    <row r="128" spans="1:18" ht="12.75" customHeight="1" x14ac:dyDescent="0.2">
      <c r="A128" s="2" t="s">
        <v>35</v>
      </c>
      <c r="B128" s="2"/>
      <c r="C128" s="27" t="s">
        <v>32</v>
      </c>
      <c r="D128" s="2"/>
      <c r="E128" s="15" t="s">
        <v>177</v>
      </c>
      <c r="F128" s="2"/>
      <c r="G128" s="2"/>
      <c r="H128" s="2"/>
      <c r="I128" s="28">
        <f>0+Q128</f>
        <v>0</v>
      </c>
      <c r="O128">
        <f>0+R128</f>
        <v>0</v>
      </c>
      <c r="Q128">
        <f>0+I129+I133+I137</f>
        <v>0</v>
      </c>
      <c r="R128">
        <f>0+O129+O133+O137</f>
        <v>0</v>
      </c>
    </row>
    <row r="129" spans="1:16" x14ac:dyDescent="0.2">
      <c r="A129" s="12" t="s">
        <v>37</v>
      </c>
      <c r="B129" s="17" t="s">
        <v>340</v>
      </c>
      <c r="C129" s="17" t="s">
        <v>184</v>
      </c>
      <c r="D129" s="12" t="s">
        <v>45</v>
      </c>
      <c r="E129" s="18" t="s">
        <v>185</v>
      </c>
      <c r="F129" s="19" t="s">
        <v>180</v>
      </c>
      <c r="G129" s="20">
        <v>4</v>
      </c>
      <c r="H129" s="21">
        <v>0</v>
      </c>
      <c r="I129" s="21">
        <f>ROUND(ROUND(H129,2)*ROUND(G129,3),2)</f>
        <v>0</v>
      </c>
      <c r="O129">
        <f>(I129*21)/100</f>
        <v>0</v>
      </c>
      <c r="P129" t="s">
        <v>17</v>
      </c>
    </row>
    <row r="130" spans="1:16" x14ac:dyDescent="0.2">
      <c r="A130" s="22" t="s">
        <v>42</v>
      </c>
      <c r="E130" s="23" t="s">
        <v>2624</v>
      </c>
    </row>
    <row r="131" spans="1:16" ht="25.5" x14ac:dyDescent="0.2">
      <c r="A131" s="24" t="s">
        <v>44</v>
      </c>
      <c r="E131" s="25" t="s">
        <v>2625</v>
      </c>
    </row>
    <row r="132" spans="1:16" ht="114.75" x14ac:dyDescent="0.2">
      <c r="A132" t="s">
        <v>46</v>
      </c>
      <c r="E132" s="23" t="s">
        <v>183</v>
      </c>
    </row>
    <row r="133" spans="1:16" x14ac:dyDescent="0.2">
      <c r="A133" s="12" t="s">
        <v>37</v>
      </c>
      <c r="B133" s="17" t="s">
        <v>347</v>
      </c>
      <c r="C133" s="17" t="s">
        <v>2626</v>
      </c>
      <c r="D133" s="12" t="s">
        <v>45</v>
      </c>
      <c r="E133" s="18" t="s">
        <v>2627</v>
      </c>
      <c r="F133" s="19" t="s">
        <v>197</v>
      </c>
      <c r="G133" s="20">
        <v>57</v>
      </c>
      <c r="H133" s="21">
        <v>0</v>
      </c>
      <c r="I133" s="21">
        <f>ROUND(ROUND(H133,2)*ROUND(G133,3),2)</f>
        <v>0</v>
      </c>
      <c r="O133">
        <f>(I133*21)/100</f>
        <v>0</v>
      </c>
      <c r="P133" t="s">
        <v>17</v>
      </c>
    </row>
    <row r="134" spans="1:16" x14ac:dyDescent="0.2">
      <c r="A134" s="22" t="s">
        <v>42</v>
      </c>
      <c r="E134" s="23" t="s">
        <v>2628</v>
      </c>
    </row>
    <row r="135" spans="1:16" ht="25.5" x14ac:dyDescent="0.2">
      <c r="A135" s="24" t="s">
        <v>44</v>
      </c>
      <c r="E135" s="25" t="s">
        <v>2629</v>
      </c>
    </row>
    <row r="136" spans="1:16" ht="89.25" x14ac:dyDescent="0.2">
      <c r="A136" t="s">
        <v>46</v>
      </c>
      <c r="E136" s="23" t="s">
        <v>964</v>
      </c>
    </row>
    <row r="137" spans="1:16" x14ac:dyDescent="0.2">
      <c r="A137" s="12" t="s">
        <v>37</v>
      </c>
      <c r="B137" s="17" t="s">
        <v>352</v>
      </c>
      <c r="C137" s="17" t="s">
        <v>2630</v>
      </c>
      <c r="D137" s="12" t="s">
        <v>45</v>
      </c>
      <c r="E137" s="18" t="s">
        <v>2631</v>
      </c>
      <c r="F137" s="19" t="s">
        <v>197</v>
      </c>
      <c r="G137" s="20">
        <v>1</v>
      </c>
      <c r="H137" s="21">
        <v>0</v>
      </c>
      <c r="I137" s="21">
        <f>ROUND(ROUND(H137,2)*ROUND(G137,3),2)</f>
        <v>0</v>
      </c>
      <c r="O137">
        <f>(I137*21)/100</f>
        <v>0</v>
      </c>
      <c r="P137" t="s">
        <v>17</v>
      </c>
    </row>
    <row r="138" spans="1:16" x14ac:dyDescent="0.2">
      <c r="A138" s="22" t="s">
        <v>42</v>
      </c>
      <c r="E138" s="23" t="s">
        <v>2632</v>
      </c>
    </row>
    <row r="139" spans="1:16" ht="25.5" x14ac:dyDescent="0.2">
      <c r="A139" s="24" t="s">
        <v>44</v>
      </c>
      <c r="E139" s="25" t="s">
        <v>2633</v>
      </c>
    </row>
    <row r="140" spans="1:16" ht="89.25" x14ac:dyDescent="0.2">
      <c r="A140" t="s">
        <v>46</v>
      </c>
      <c r="E140" s="23" t="s">
        <v>964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9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0+O8+O45+O50+O55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2634</v>
      </c>
      <c r="I3" s="26">
        <f>0+I8+I45+I50+I55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2634</v>
      </c>
      <c r="D4" s="33"/>
      <c r="E4" s="11" t="s">
        <v>2635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18</v>
      </c>
      <c r="D8" s="13"/>
      <c r="E8" s="15" t="s">
        <v>163</v>
      </c>
      <c r="F8" s="13"/>
      <c r="G8" s="13"/>
      <c r="H8" s="13"/>
      <c r="I8" s="16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12" t="s">
        <v>37</v>
      </c>
      <c r="B9" s="17" t="s">
        <v>18</v>
      </c>
      <c r="C9" s="17" t="s">
        <v>245</v>
      </c>
      <c r="D9" s="12" t="s">
        <v>45</v>
      </c>
      <c r="E9" s="18" t="s">
        <v>246</v>
      </c>
      <c r="F9" s="19" t="s">
        <v>180</v>
      </c>
      <c r="G9" s="20">
        <v>3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2465</v>
      </c>
    </row>
    <row r="11" spans="1:18" ht="25.5" x14ac:dyDescent="0.2">
      <c r="A11" s="24" t="s">
        <v>44</v>
      </c>
      <c r="E11" s="25" t="s">
        <v>2636</v>
      </c>
    </row>
    <row r="12" spans="1:18" ht="38.25" x14ac:dyDescent="0.2">
      <c r="A12" t="s">
        <v>46</v>
      </c>
      <c r="E12" s="23" t="s">
        <v>249</v>
      </c>
    </row>
    <row r="13" spans="1:18" x14ac:dyDescent="0.2">
      <c r="A13" s="12" t="s">
        <v>37</v>
      </c>
      <c r="B13" s="17" t="s">
        <v>17</v>
      </c>
      <c r="C13" s="17" t="s">
        <v>267</v>
      </c>
      <c r="D13" s="12" t="s">
        <v>45</v>
      </c>
      <c r="E13" s="18" t="s">
        <v>268</v>
      </c>
      <c r="F13" s="19" t="s">
        <v>180</v>
      </c>
      <c r="G13" s="20">
        <v>18.899999999999999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2" t="s">
        <v>42</v>
      </c>
      <c r="E14" s="23" t="s">
        <v>2637</v>
      </c>
    </row>
    <row r="15" spans="1:18" ht="25.5" x14ac:dyDescent="0.2">
      <c r="A15" s="24" t="s">
        <v>44</v>
      </c>
      <c r="E15" s="25" t="s">
        <v>2638</v>
      </c>
    </row>
    <row r="16" spans="1:18" ht="318.75" x14ac:dyDescent="0.2">
      <c r="A16" t="s">
        <v>46</v>
      </c>
      <c r="E16" s="23" t="s">
        <v>266</v>
      </c>
    </row>
    <row r="17" spans="1:16" x14ac:dyDescent="0.2">
      <c r="A17" s="12" t="s">
        <v>37</v>
      </c>
      <c r="B17" s="17" t="s">
        <v>16</v>
      </c>
      <c r="C17" s="17" t="s">
        <v>2470</v>
      </c>
      <c r="D17" s="12" t="s">
        <v>45</v>
      </c>
      <c r="E17" s="18" t="s">
        <v>2471</v>
      </c>
      <c r="F17" s="19" t="s">
        <v>180</v>
      </c>
      <c r="G17" s="20">
        <v>8.1</v>
      </c>
      <c r="H17" s="21">
        <v>0</v>
      </c>
      <c r="I17" s="21">
        <f>ROUND(ROUND(H17,2)*ROUND(G17,3),2)</f>
        <v>0</v>
      </c>
      <c r="O17">
        <f>(I17*21)/100</f>
        <v>0</v>
      </c>
      <c r="P17" t="s">
        <v>17</v>
      </c>
    </row>
    <row r="18" spans="1:16" x14ac:dyDescent="0.2">
      <c r="A18" s="22" t="s">
        <v>42</v>
      </c>
      <c r="E18" s="23" t="s">
        <v>2639</v>
      </c>
    </row>
    <row r="19" spans="1:16" ht="25.5" x14ac:dyDescent="0.2">
      <c r="A19" s="24" t="s">
        <v>44</v>
      </c>
      <c r="E19" s="25" t="s">
        <v>2640</v>
      </c>
    </row>
    <row r="20" spans="1:16" ht="318.75" x14ac:dyDescent="0.2">
      <c r="A20" t="s">
        <v>46</v>
      </c>
      <c r="E20" s="23" t="s">
        <v>266</v>
      </c>
    </row>
    <row r="21" spans="1:16" x14ac:dyDescent="0.2">
      <c r="A21" s="12" t="s">
        <v>37</v>
      </c>
      <c r="B21" s="17" t="s">
        <v>25</v>
      </c>
      <c r="C21" s="17" t="s">
        <v>279</v>
      </c>
      <c r="D21" s="12" t="s">
        <v>45</v>
      </c>
      <c r="E21" s="18" t="s">
        <v>280</v>
      </c>
      <c r="F21" s="19" t="s">
        <v>180</v>
      </c>
      <c r="G21" s="20">
        <v>8.1</v>
      </c>
      <c r="H21" s="21">
        <v>0</v>
      </c>
      <c r="I21" s="21">
        <f>ROUND(ROUND(H21,2)*ROUND(G21,3),2)</f>
        <v>0</v>
      </c>
      <c r="O21">
        <f>(I21*21)/100</f>
        <v>0</v>
      </c>
      <c r="P21" t="s">
        <v>17</v>
      </c>
    </row>
    <row r="22" spans="1:16" x14ac:dyDescent="0.2">
      <c r="A22" s="22" t="s">
        <v>42</v>
      </c>
      <c r="E22" s="23" t="s">
        <v>45</v>
      </c>
    </row>
    <row r="23" spans="1:16" x14ac:dyDescent="0.2">
      <c r="A23" s="24" t="s">
        <v>44</v>
      </c>
      <c r="E23" s="25" t="s">
        <v>2641</v>
      </c>
    </row>
    <row r="24" spans="1:16" ht="191.25" x14ac:dyDescent="0.2">
      <c r="A24" t="s">
        <v>46</v>
      </c>
      <c r="E24" s="23" t="s">
        <v>282</v>
      </c>
    </row>
    <row r="25" spans="1:16" x14ac:dyDescent="0.2">
      <c r="A25" s="12" t="s">
        <v>37</v>
      </c>
      <c r="B25" s="17" t="s">
        <v>27</v>
      </c>
      <c r="C25" s="17" t="s">
        <v>297</v>
      </c>
      <c r="D25" s="12" t="s">
        <v>45</v>
      </c>
      <c r="E25" s="18" t="s">
        <v>298</v>
      </c>
      <c r="F25" s="19" t="s">
        <v>180</v>
      </c>
      <c r="G25" s="20">
        <v>18.899999999999999</v>
      </c>
      <c r="H25" s="21">
        <v>0</v>
      </c>
      <c r="I25" s="21">
        <f>ROUND(ROUND(H25,2)*ROUND(G25,3),2)</f>
        <v>0</v>
      </c>
      <c r="O25">
        <f>(I25*21)/100</f>
        <v>0</v>
      </c>
      <c r="P25" t="s">
        <v>17</v>
      </c>
    </row>
    <row r="26" spans="1:16" x14ac:dyDescent="0.2">
      <c r="A26" s="22" t="s">
        <v>42</v>
      </c>
      <c r="E26" s="23" t="s">
        <v>45</v>
      </c>
    </row>
    <row r="27" spans="1:16" ht="25.5" x14ac:dyDescent="0.2">
      <c r="A27" s="24" t="s">
        <v>44</v>
      </c>
      <c r="E27" s="25" t="s">
        <v>2642</v>
      </c>
    </row>
    <row r="28" spans="1:16" ht="229.5" x14ac:dyDescent="0.2">
      <c r="A28" t="s">
        <v>46</v>
      </c>
      <c r="E28" s="23" t="s">
        <v>301</v>
      </c>
    </row>
    <row r="29" spans="1:16" x14ac:dyDescent="0.2">
      <c r="A29" s="12" t="s">
        <v>37</v>
      </c>
      <c r="B29" s="17" t="s">
        <v>29</v>
      </c>
      <c r="C29" s="17" t="s">
        <v>307</v>
      </c>
      <c r="D29" s="12" t="s">
        <v>45</v>
      </c>
      <c r="E29" s="18" t="s">
        <v>308</v>
      </c>
      <c r="F29" s="19" t="s">
        <v>180</v>
      </c>
      <c r="G29" s="20">
        <v>6.3</v>
      </c>
      <c r="H29" s="21">
        <v>0</v>
      </c>
      <c r="I29" s="21">
        <f>ROUND(ROUND(H29,2)*ROUND(G29,3),2)</f>
        <v>0</v>
      </c>
      <c r="O29">
        <f>(I29*21)/100</f>
        <v>0</v>
      </c>
      <c r="P29" t="s">
        <v>17</v>
      </c>
    </row>
    <row r="30" spans="1:16" x14ac:dyDescent="0.2">
      <c r="A30" s="22" t="s">
        <v>42</v>
      </c>
      <c r="E30" s="23" t="s">
        <v>2643</v>
      </c>
    </row>
    <row r="31" spans="1:16" ht="25.5" x14ac:dyDescent="0.2">
      <c r="A31" s="24" t="s">
        <v>44</v>
      </c>
      <c r="E31" s="25" t="s">
        <v>2644</v>
      </c>
    </row>
    <row r="32" spans="1:16" ht="293.25" x14ac:dyDescent="0.2">
      <c r="A32" t="s">
        <v>46</v>
      </c>
      <c r="E32" s="23" t="s">
        <v>310</v>
      </c>
    </row>
    <row r="33" spans="1:18" x14ac:dyDescent="0.2">
      <c r="A33" s="12" t="s">
        <v>37</v>
      </c>
      <c r="B33" s="17" t="s">
        <v>64</v>
      </c>
      <c r="C33" s="17" t="s">
        <v>896</v>
      </c>
      <c r="D33" s="12" t="s">
        <v>45</v>
      </c>
      <c r="E33" s="18" t="s">
        <v>897</v>
      </c>
      <c r="F33" s="19" t="s">
        <v>180</v>
      </c>
      <c r="G33" s="20">
        <v>3</v>
      </c>
      <c r="H33" s="21">
        <v>0</v>
      </c>
      <c r="I33" s="21">
        <f>ROUND(ROUND(H33,2)*ROUND(G33,3),2)</f>
        <v>0</v>
      </c>
      <c r="O33">
        <f>(I33*21)/100</f>
        <v>0</v>
      </c>
      <c r="P33" t="s">
        <v>17</v>
      </c>
    </row>
    <row r="34" spans="1:18" x14ac:dyDescent="0.2">
      <c r="A34" s="22" t="s">
        <v>42</v>
      </c>
      <c r="E34" s="23" t="s">
        <v>45</v>
      </c>
    </row>
    <row r="35" spans="1:18" ht="25.5" x14ac:dyDescent="0.2">
      <c r="A35" s="24" t="s">
        <v>44</v>
      </c>
      <c r="E35" s="25" t="s">
        <v>2645</v>
      </c>
    </row>
    <row r="36" spans="1:18" ht="38.25" x14ac:dyDescent="0.2">
      <c r="A36" t="s">
        <v>46</v>
      </c>
      <c r="E36" s="23" t="s">
        <v>899</v>
      </c>
    </row>
    <row r="37" spans="1:18" x14ac:dyDescent="0.2">
      <c r="A37" s="12" t="s">
        <v>37</v>
      </c>
      <c r="B37" s="17" t="s">
        <v>67</v>
      </c>
      <c r="C37" s="17" t="s">
        <v>1040</v>
      </c>
      <c r="D37" s="12" t="s">
        <v>45</v>
      </c>
      <c r="E37" s="18" t="s">
        <v>1041</v>
      </c>
      <c r="F37" s="19" t="s">
        <v>166</v>
      </c>
      <c r="G37" s="20">
        <v>15</v>
      </c>
      <c r="H37" s="21">
        <v>0</v>
      </c>
      <c r="I37" s="21">
        <f>ROUND(ROUND(H37,2)*ROUND(G37,3),2)</f>
        <v>0</v>
      </c>
      <c r="O37">
        <f>(I37*21)/100</f>
        <v>0</v>
      </c>
      <c r="P37" t="s">
        <v>17</v>
      </c>
    </row>
    <row r="38" spans="1:18" x14ac:dyDescent="0.2">
      <c r="A38" s="22" t="s">
        <v>42</v>
      </c>
      <c r="E38" s="23" t="s">
        <v>45</v>
      </c>
    </row>
    <row r="39" spans="1:18" ht="25.5" x14ac:dyDescent="0.2">
      <c r="A39" s="24" t="s">
        <v>44</v>
      </c>
      <c r="E39" s="25" t="s">
        <v>2646</v>
      </c>
    </row>
    <row r="40" spans="1:18" ht="25.5" x14ac:dyDescent="0.2">
      <c r="A40" t="s">
        <v>46</v>
      </c>
      <c r="E40" s="23" t="s">
        <v>1043</v>
      </c>
    </row>
    <row r="41" spans="1:18" x14ac:dyDescent="0.2">
      <c r="A41" s="12" t="s">
        <v>37</v>
      </c>
      <c r="B41" s="17" t="s">
        <v>32</v>
      </c>
      <c r="C41" s="17" t="s">
        <v>332</v>
      </c>
      <c r="D41" s="12" t="s">
        <v>45</v>
      </c>
      <c r="E41" s="18" t="s">
        <v>333</v>
      </c>
      <c r="F41" s="19" t="s">
        <v>166</v>
      </c>
      <c r="G41" s="20">
        <v>15</v>
      </c>
      <c r="H41" s="21">
        <v>0</v>
      </c>
      <c r="I41" s="21">
        <f>ROUND(ROUND(H41,2)*ROUND(G41,3),2)</f>
        <v>0</v>
      </c>
      <c r="O41">
        <f>(I41*21)/100</f>
        <v>0</v>
      </c>
      <c r="P41" t="s">
        <v>17</v>
      </c>
    </row>
    <row r="42" spans="1:18" x14ac:dyDescent="0.2">
      <c r="A42" s="22" t="s">
        <v>42</v>
      </c>
      <c r="E42" s="23" t="s">
        <v>45</v>
      </c>
    </row>
    <row r="43" spans="1:18" ht="25.5" x14ac:dyDescent="0.2">
      <c r="A43" s="24" t="s">
        <v>44</v>
      </c>
      <c r="E43" s="25" t="s">
        <v>2646</v>
      </c>
    </row>
    <row r="44" spans="1:18" ht="38.25" x14ac:dyDescent="0.2">
      <c r="A44" t="s">
        <v>46</v>
      </c>
      <c r="E44" s="23" t="s">
        <v>334</v>
      </c>
    </row>
    <row r="45" spans="1:18" ht="12.75" customHeight="1" x14ac:dyDescent="0.2">
      <c r="A45" s="2" t="s">
        <v>35</v>
      </c>
      <c r="B45" s="2"/>
      <c r="C45" s="27" t="s">
        <v>25</v>
      </c>
      <c r="D45" s="2"/>
      <c r="E45" s="15" t="s">
        <v>405</v>
      </c>
      <c r="F45" s="2"/>
      <c r="G45" s="2"/>
      <c r="H45" s="2"/>
      <c r="I45" s="28">
        <f>0+Q45</f>
        <v>0</v>
      </c>
      <c r="O45">
        <f>0+R45</f>
        <v>0</v>
      </c>
      <c r="Q45">
        <f>0+I46</f>
        <v>0</v>
      </c>
      <c r="R45">
        <f>0+O46</f>
        <v>0</v>
      </c>
    </row>
    <row r="46" spans="1:18" x14ac:dyDescent="0.2">
      <c r="A46" s="12" t="s">
        <v>37</v>
      </c>
      <c r="B46" s="17" t="s">
        <v>34</v>
      </c>
      <c r="C46" s="17" t="s">
        <v>417</v>
      </c>
      <c r="D46" s="12" t="s">
        <v>45</v>
      </c>
      <c r="E46" s="18" t="s">
        <v>418</v>
      </c>
      <c r="F46" s="19" t="s">
        <v>180</v>
      </c>
      <c r="G46" s="20">
        <v>1.8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8" x14ac:dyDescent="0.2">
      <c r="A47" s="22" t="s">
        <v>42</v>
      </c>
      <c r="E47" s="23" t="s">
        <v>2647</v>
      </c>
    </row>
    <row r="48" spans="1:18" ht="25.5" x14ac:dyDescent="0.2">
      <c r="A48" s="24" t="s">
        <v>44</v>
      </c>
      <c r="E48" s="25" t="s">
        <v>2648</v>
      </c>
    </row>
    <row r="49" spans="1:18" ht="38.25" x14ac:dyDescent="0.2">
      <c r="A49" t="s">
        <v>46</v>
      </c>
      <c r="E49" s="23" t="s">
        <v>357</v>
      </c>
    </row>
    <row r="50" spans="1:18" ht="12.75" customHeight="1" x14ac:dyDescent="0.2">
      <c r="A50" s="2" t="s">
        <v>35</v>
      </c>
      <c r="B50" s="2"/>
      <c r="C50" s="27" t="s">
        <v>2649</v>
      </c>
      <c r="D50" s="2"/>
      <c r="E50" s="15" t="s">
        <v>2650</v>
      </c>
      <c r="F50" s="2"/>
      <c r="G50" s="2"/>
      <c r="H50" s="2"/>
      <c r="I50" s="28">
        <f>0+Q50</f>
        <v>0</v>
      </c>
      <c r="O50">
        <f>0+R50</f>
        <v>0</v>
      </c>
      <c r="Q50">
        <f>0+I51</f>
        <v>0</v>
      </c>
      <c r="R50">
        <f>0+O51</f>
        <v>0</v>
      </c>
    </row>
    <row r="51" spans="1:18" x14ac:dyDescent="0.2">
      <c r="A51" s="12" t="s">
        <v>37</v>
      </c>
      <c r="B51" s="17" t="s">
        <v>74</v>
      </c>
      <c r="C51" s="17" t="s">
        <v>2651</v>
      </c>
      <c r="D51" s="12" t="s">
        <v>45</v>
      </c>
      <c r="E51" s="18" t="s">
        <v>2652</v>
      </c>
      <c r="F51" s="19" t="s">
        <v>61</v>
      </c>
      <c r="G51" s="20">
        <v>1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45</v>
      </c>
    </row>
    <row r="53" spans="1:18" x14ac:dyDescent="0.2">
      <c r="A53" s="24" t="s">
        <v>44</v>
      </c>
      <c r="E53" s="25" t="s">
        <v>2380</v>
      </c>
    </row>
    <row r="54" spans="1:18" x14ac:dyDescent="0.2">
      <c r="A54" t="s">
        <v>46</v>
      </c>
      <c r="E54" s="23" t="s">
        <v>45</v>
      </c>
    </row>
    <row r="55" spans="1:18" ht="12.75" customHeight="1" x14ac:dyDescent="0.2">
      <c r="A55" s="2" t="s">
        <v>35</v>
      </c>
      <c r="B55" s="2"/>
      <c r="C55" s="27" t="s">
        <v>67</v>
      </c>
      <c r="D55" s="2"/>
      <c r="E55" s="15" t="s">
        <v>504</v>
      </c>
      <c r="F55" s="2"/>
      <c r="G55" s="2"/>
      <c r="H55" s="2"/>
      <c r="I55" s="28">
        <f>0+Q55</f>
        <v>0</v>
      </c>
      <c r="O55">
        <f>0+R55</f>
        <v>0</v>
      </c>
      <c r="Q55">
        <f>0+I56+I60+I64+I68+I72+I76+I80+I84+I88+I92</f>
        <v>0</v>
      </c>
      <c r="R55">
        <f>0+O56+O60+O64+O68+O72+O76+O80+O84+O88+O92</f>
        <v>0</v>
      </c>
    </row>
    <row r="56" spans="1:18" x14ac:dyDescent="0.2">
      <c r="A56" s="12" t="s">
        <v>37</v>
      </c>
      <c r="B56" s="17" t="s">
        <v>79</v>
      </c>
      <c r="C56" s="17" t="s">
        <v>515</v>
      </c>
      <c r="D56" s="12" t="s">
        <v>45</v>
      </c>
      <c r="E56" s="18" t="s">
        <v>516</v>
      </c>
      <c r="F56" s="19" t="s">
        <v>197</v>
      </c>
      <c r="G56" s="20">
        <v>20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2" t="s">
        <v>42</v>
      </c>
      <c r="E57" s="23" t="s">
        <v>2653</v>
      </c>
    </row>
    <row r="58" spans="1:18" ht="25.5" x14ac:dyDescent="0.2">
      <c r="A58" s="24" t="s">
        <v>44</v>
      </c>
      <c r="E58" s="25" t="s">
        <v>2654</v>
      </c>
    </row>
    <row r="59" spans="1:18" ht="255" x14ac:dyDescent="0.2">
      <c r="A59" t="s">
        <v>46</v>
      </c>
      <c r="E59" s="23" t="s">
        <v>519</v>
      </c>
    </row>
    <row r="60" spans="1:18" x14ac:dyDescent="0.2">
      <c r="A60" s="12" t="s">
        <v>37</v>
      </c>
      <c r="B60" s="17" t="s">
        <v>84</v>
      </c>
      <c r="C60" s="17" t="s">
        <v>2655</v>
      </c>
      <c r="D60" s="12" t="s">
        <v>45</v>
      </c>
      <c r="E60" s="18" t="s">
        <v>2656</v>
      </c>
      <c r="F60" s="19" t="s">
        <v>89</v>
      </c>
      <c r="G60" s="20">
        <v>1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8" x14ac:dyDescent="0.2">
      <c r="A61" s="22" t="s">
        <v>42</v>
      </c>
      <c r="E61" s="23" t="s">
        <v>2657</v>
      </c>
    </row>
    <row r="62" spans="1:18" ht="25.5" x14ac:dyDescent="0.2">
      <c r="A62" s="24" t="s">
        <v>44</v>
      </c>
      <c r="E62" s="25" t="s">
        <v>2633</v>
      </c>
    </row>
    <row r="63" spans="1:18" ht="25.5" x14ac:dyDescent="0.2">
      <c r="A63" t="s">
        <v>46</v>
      </c>
      <c r="E63" s="23" t="s">
        <v>2550</v>
      </c>
    </row>
    <row r="64" spans="1:18" x14ac:dyDescent="0.2">
      <c r="A64" s="12" t="s">
        <v>37</v>
      </c>
      <c r="B64" s="17" t="s">
        <v>86</v>
      </c>
      <c r="C64" s="17" t="s">
        <v>2658</v>
      </c>
      <c r="D64" s="12" t="s">
        <v>45</v>
      </c>
      <c r="E64" s="18" t="s">
        <v>2659</v>
      </c>
      <c r="F64" s="19" t="s">
        <v>89</v>
      </c>
      <c r="G64" s="20">
        <v>1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2" t="s">
        <v>42</v>
      </c>
      <c r="E65" s="23" t="s">
        <v>2660</v>
      </c>
    </row>
    <row r="66" spans="1:16" ht="25.5" x14ac:dyDescent="0.2">
      <c r="A66" s="24" t="s">
        <v>44</v>
      </c>
      <c r="E66" s="25" t="s">
        <v>2633</v>
      </c>
    </row>
    <row r="67" spans="1:16" ht="25.5" x14ac:dyDescent="0.2">
      <c r="A67" t="s">
        <v>46</v>
      </c>
      <c r="E67" s="23" t="s">
        <v>2550</v>
      </c>
    </row>
    <row r="68" spans="1:16" x14ac:dyDescent="0.2">
      <c r="A68" s="12" t="s">
        <v>37</v>
      </c>
      <c r="B68" s="17" t="s">
        <v>93</v>
      </c>
      <c r="C68" s="17" t="s">
        <v>2661</v>
      </c>
      <c r="D68" s="12" t="s">
        <v>45</v>
      </c>
      <c r="E68" s="18" t="s">
        <v>2662</v>
      </c>
      <c r="F68" s="19" t="s">
        <v>89</v>
      </c>
      <c r="G68" s="20">
        <v>1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6" x14ac:dyDescent="0.2">
      <c r="A69" s="22" t="s">
        <v>42</v>
      </c>
      <c r="E69" s="23" t="s">
        <v>45</v>
      </c>
    </row>
    <row r="70" spans="1:16" ht="25.5" x14ac:dyDescent="0.2">
      <c r="A70" s="24" t="s">
        <v>44</v>
      </c>
      <c r="E70" s="25" t="s">
        <v>2633</v>
      </c>
    </row>
    <row r="71" spans="1:16" ht="25.5" x14ac:dyDescent="0.2">
      <c r="A71" t="s">
        <v>46</v>
      </c>
      <c r="E71" s="23" t="s">
        <v>2550</v>
      </c>
    </row>
    <row r="72" spans="1:16" x14ac:dyDescent="0.2">
      <c r="A72" s="12" t="s">
        <v>37</v>
      </c>
      <c r="B72" s="17" t="s">
        <v>99</v>
      </c>
      <c r="C72" s="17" t="s">
        <v>2663</v>
      </c>
      <c r="D72" s="12" t="s">
        <v>45</v>
      </c>
      <c r="E72" s="18" t="s">
        <v>2664</v>
      </c>
      <c r="F72" s="19" t="s">
        <v>89</v>
      </c>
      <c r="G72" s="20">
        <v>1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6" x14ac:dyDescent="0.2">
      <c r="A73" s="22" t="s">
        <v>42</v>
      </c>
      <c r="E73" s="23" t="s">
        <v>45</v>
      </c>
    </row>
    <row r="74" spans="1:16" x14ac:dyDescent="0.2">
      <c r="A74" s="24" t="s">
        <v>44</v>
      </c>
      <c r="E74" s="25" t="s">
        <v>2380</v>
      </c>
    </row>
    <row r="75" spans="1:16" x14ac:dyDescent="0.2">
      <c r="A75" t="s">
        <v>46</v>
      </c>
      <c r="E75" s="23" t="s">
        <v>45</v>
      </c>
    </row>
    <row r="76" spans="1:16" x14ac:dyDescent="0.2">
      <c r="A76" s="12" t="s">
        <v>37</v>
      </c>
      <c r="B76" s="17" t="s">
        <v>103</v>
      </c>
      <c r="C76" s="17" t="s">
        <v>2561</v>
      </c>
      <c r="D76" s="12" t="s">
        <v>45</v>
      </c>
      <c r="E76" s="18" t="s">
        <v>2562</v>
      </c>
      <c r="F76" s="19" t="s">
        <v>89</v>
      </c>
      <c r="G76" s="20">
        <v>1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6" x14ac:dyDescent="0.2">
      <c r="A77" s="22" t="s">
        <v>42</v>
      </c>
      <c r="E77" s="23" t="s">
        <v>45</v>
      </c>
    </row>
    <row r="78" spans="1:16" ht="25.5" x14ac:dyDescent="0.2">
      <c r="A78" s="24" t="s">
        <v>44</v>
      </c>
      <c r="E78" s="25" t="s">
        <v>2633</v>
      </c>
    </row>
    <row r="79" spans="1:16" ht="38.25" x14ac:dyDescent="0.2">
      <c r="A79" t="s">
        <v>46</v>
      </c>
      <c r="E79" s="23" t="s">
        <v>2510</v>
      </c>
    </row>
    <row r="80" spans="1:16" x14ac:dyDescent="0.2">
      <c r="A80" s="12" t="s">
        <v>37</v>
      </c>
      <c r="B80" s="17" t="s">
        <v>107</v>
      </c>
      <c r="C80" s="17" t="s">
        <v>2503</v>
      </c>
      <c r="D80" s="12" t="s">
        <v>45</v>
      </c>
      <c r="E80" s="18" t="s">
        <v>2504</v>
      </c>
      <c r="F80" s="19" t="s">
        <v>197</v>
      </c>
      <c r="G80" s="20">
        <v>22</v>
      </c>
      <c r="H80" s="21">
        <v>0</v>
      </c>
      <c r="I80" s="21">
        <f>ROUND(ROUND(H80,2)*ROUND(G80,3),2)</f>
        <v>0</v>
      </c>
      <c r="O80">
        <f>(I80*21)/100</f>
        <v>0</v>
      </c>
      <c r="P80" t="s">
        <v>17</v>
      </c>
    </row>
    <row r="81" spans="1:16" x14ac:dyDescent="0.2">
      <c r="A81" s="22" t="s">
        <v>42</v>
      </c>
      <c r="E81" s="23" t="s">
        <v>45</v>
      </c>
    </row>
    <row r="82" spans="1:16" ht="25.5" x14ac:dyDescent="0.2">
      <c r="A82" s="24" t="s">
        <v>44</v>
      </c>
      <c r="E82" s="25" t="s">
        <v>2665</v>
      </c>
    </row>
    <row r="83" spans="1:16" ht="51" x14ac:dyDescent="0.2">
      <c r="A83" t="s">
        <v>46</v>
      </c>
      <c r="E83" s="23" t="s">
        <v>2506</v>
      </c>
    </row>
    <row r="84" spans="1:16" x14ac:dyDescent="0.2">
      <c r="A84" s="12" t="s">
        <v>37</v>
      </c>
      <c r="B84" s="17" t="s">
        <v>111</v>
      </c>
      <c r="C84" s="17" t="s">
        <v>2507</v>
      </c>
      <c r="D84" s="12" t="s">
        <v>45</v>
      </c>
      <c r="E84" s="18" t="s">
        <v>2508</v>
      </c>
      <c r="F84" s="19" t="s">
        <v>197</v>
      </c>
      <c r="G84" s="20">
        <v>20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6" x14ac:dyDescent="0.2">
      <c r="A85" s="22" t="s">
        <v>42</v>
      </c>
      <c r="E85" s="23" t="s">
        <v>45</v>
      </c>
    </row>
    <row r="86" spans="1:16" ht="25.5" x14ac:dyDescent="0.2">
      <c r="A86" s="24" t="s">
        <v>44</v>
      </c>
      <c r="E86" s="25" t="s">
        <v>2666</v>
      </c>
    </row>
    <row r="87" spans="1:16" ht="38.25" x14ac:dyDescent="0.2">
      <c r="A87" t="s">
        <v>46</v>
      </c>
      <c r="E87" s="23" t="s">
        <v>2510</v>
      </c>
    </row>
    <row r="88" spans="1:16" x14ac:dyDescent="0.2">
      <c r="A88" s="12" t="s">
        <v>37</v>
      </c>
      <c r="B88" s="17" t="s">
        <v>115</v>
      </c>
      <c r="C88" s="17" t="s">
        <v>2667</v>
      </c>
      <c r="D88" s="12" t="s">
        <v>45</v>
      </c>
      <c r="E88" s="18" t="s">
        <v>2668</v>
      </c>
      <c r="F88" s="19" t="s">
        <v>197</v>
      </c>
      <c r="G88" s="20">
        <v>18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6" x14ac:dyDescent="0.2">
      <c r="A89" s="22" t="s">
        <v>42</v>
      </c>
      <c r="E89" s="23" t="s">
        <v>45</v>
      </c>
    </row>
    <row r="90" spans="1:16" x14ac:dyDescent="0.2">
      <c r="A90" s="24" t="s">
        <v>44</v>
      </c>
      <c r="E90" s="25" t="s">
        <v>2669</v>
      </c>
    </row>
    <row r="91" spans="1:16" ht="63.75" x14ac:dyDescent="0.2">
      <c r="A91" t="s">
        <v>46</v>
      </c>
      <c r="E91" s="23" t="s">
        <v>2516</v>
      </c>
    </row>
    <row r="92" spans="1:16" x14ac:dyDescent="0.2">
      <c r="A92" s="12" t="s">
        <v>37</v>
      </c>
      <c r="B92" s="17" t="s">
        <v>121</v>
      </c>
      <c r="C92" s="17" t="s">
        <v>2670</v>
      </c>
      <c r="D92" s="12" t="s">
        <v>45</v>
      </c>
      <c r="E92" s="18" t="s">
        <v>2671</v>
      </c>
      <c r="F92" s="19" t="s">
        <v>197</v>
      </c>
      <c r="G92" s="20">
        <v>18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6" x14ac:dyDescent="0.2">
      <c r="A93" s="22" t="s">
        <v>42</v>
      </c>
      <c r="E93" s="23" t="s">
        <v>45</v>
      </c>
    </row>
    <row r="94" spans="1:16" x14ac:dyDescent="0.2">
      <c r="A94" s="24" t="s">
        <v>44</v>
      </c>
      <c r="E94" s="25" t="s">
        <v>2669</v>
      </c>
    </row>
    <row r="95" spans="1:16" ht="25.5" x14ac:dyDescent="0.2">
      <c r="A95" t="s">
        <v>46</v>
      </c>
      <c r="E95" s="23" t="s">
        <v>2519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13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0+O8+O13+O38+O47+O52+O129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2672</v>
      </c>
      <c r="I3" s="26">
        <f>0+I8+I13+I38+I47+I52+I129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2672</v>
      </c>
      <c r="D4" s="33"/>
      <c r="E4" s="11" t="s">
        <v>2673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37</v>
      </c>
      <c r="B9" s="17" t="s">
        <v>18</v>
      </c>
      <c r="C9" s="17" t="s">
        <v>2456</v>
      </c>
      <c r="D9" s="12" t="s">
        <v>45</v>
      </c>
      <c r="E9" s="18" t="s">
        <v>2457</v>
      </c>
      <c r="F9" s="19" t="s">
        <v>150</v>
      </c>
      <c r="G9" s="20">
        <v>4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45</v>
      </c>
    </row>
    <row r="11" spans="1:18" x14ac:dyDescent="0.2">
      <c r="A11" s="24" t="s">
        <v>44</v>
      </c>
      <c r="E11" s="25" t="s">
        <v>2674</v>
      </c>
    </row>
    <row r="12" spans="1:18" ht="25.5" x14ac:dyDescent="0.2">
      <c r="A12" t="s">
        <v>46</v>
      </c>
      <c r="E12" s="23" t="s">
        <v>2459</v>
      </c>
    </row>
    <row r="13" spans="1:18" ht="12.75" customHeight="1" x14ac:dyDescent="0.2">
      <c r="A13" s="2" t="s">
        <v>35</v>
      </c>
      <c r="B13" s="2"/>
      <c r="C13" s="27" t="s">
        <v>18</v>
      </c>
      <c r="D13" s="2"/>
      <c r="E13" s="15" t="s">
        <v>163</v>
      </c>
      <c r="F13" s="2"/>
      <c r="G13" s="2"/>
      <c r="H13" s="2"/>
      <c r="I13" s="28">
        <f>0+Q13</f>
        <v>0</v>
      </c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x14ac:dyDescent="0.2">
      <c r="A14" s="12" t="s">
        <v>37</v>
      </c>
      <c r="B14" s="17" t="s">
        <v>17</v>
      </c>
      <c r="C14" s="17" t="s">
        <v>2576</v>
      </c>
      <c r="D14" s="12" t="s">
        <v>45</v>
      </c>
      <c r="E14" s="18" t="s">
        <v>2577</v>
      </c>
      <c r="F14" s="19" t="s">
        <v>129</v>
      </c>
      <c r="G14" s="20">
        <v>3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2462</v>
      </c>
    </row>
    <row r="16" spans="1:18" ht="25.5" x14ac:dyDescent="0.2">
      <c r="A16" s="24" t="s">
        <v>44</v>
      </c>
      <c r="E16" s="25" t="s">
        <v>2675</v>
      </c>
    </row>
    <row r="17" spans="1:16" ht="63.75" x14ac:dyDescent="0.2">
      <c r="A17" t="s">
        <v>46</v>
      </c>
      <c r="E17" s="23" t="s">
        <v>2464</v>
      </c>
    </row>
    <row r="18" spans="1:16" x14ac:dyDescent="0.2">
      <c r="A18" s="12" t="s">
        <v>37</v>
      </c>
      <c r="B18" s="17" t="s">
        <v>16</v>
      </c>
      <c r="C18" s="17" t="s">
        <v>267</v>
      </c>
      <c r="D18" s="12" t="s">
        <v>45</v>
      </c>
      <c r="E18" s="18" t="s">
        <v>268</v>
      </c>
      <c r="F18" s="19" t="s">
        <v>180</v>
      </c>
      <c r="G18" s="20">
        <v>107.8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2637</v>
      </c>
    </row>
    <row r="20" spans="1:16" ht="25.5" x14ac:dyDescent="0.2">
      <c r="A20" s="24" t="s">
        <v>44</v>
      </c>
      <c r="E20" s="25" t="s">
        <v>2676</v>
      </c>
    </row>
    <row r="21" spans="1:16" ht="318.75" x14ac:dyDescent="0.2">
      <c r="A21" t="s">
        <v>46</v>
      </c>
      <c r="E21" s="23" t="s">
        <v>266</v>
      </c>
    </row>
    <row r="22" spans="1:16" x14ac:dyDescent="0.2">
      <c r="A22" s="12" t="s">
        <v>37</v>
      </c>
      <c r="B22" s="17" t="s">
        <v>25</v>
      </c>
      <c r="C22" s="17" t="s">
        <v>2470</v>
      </c>
      <c r="D22" s="12" t="s">
        <v>45</v>
      </c>
      <c r="E22" s="18" t="s">
        <v>2471</v>
      </c>
      <c r="F22" s="19" t="s">
        <v>180</v>
      </c>
      <c r="G22" s="20">
        <v>59.29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2639</v>
      </c>
    </row>
    <row r="24" spans="1:16" ht="25.5" x14ac:dyDescent="0.2">
      <c r="A24" s="24" t="s">
        <v>44</v>
      </c>
      <c r="E24" s="25" t="s">
        <v>2677</v>
      </c>
    </row>
    <row r="25" spans="1:16" ht="318.75" x14ac:dyDescent="0.2">
      <c r="A25" t="s">
        <v>46</v>
      </c>
      <c r="E25" s="23" t="s">
        <v>266</v>
      </c>
    </row>
    <row r="26" spans="1:16" x14ac:dyDescent="0.2">
      <c r="A26" s="12" t="s">
        <v>37</v>
      </c>
      <c r="B26" s="17" t="s">
        <v>27</v>
      </c>
      <c r="C26" s="17" t="s">
        <v>279</v>
      </c>
      <c r="D26" s="12" t="s">
        <v>45</v>
      </c>
      <c r="E26" s="18" t="s">
        <v>280</v>
      </c>
      <c r="F26" s="19" t="s">
        <v>180</v>
      </c>
      <c r="G26" s="20">
        <v>59.29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2678</v>
      </c>
    </row>
    <row r="29" spans="1:16" ht="191.25" x14ac:dyDescent="0.2">
      <c r="A29" t="s">
        <v>46</v>
      </c>
      <c r="E29" s="23" t="s">
        <v>282</v>
      </c>
    </row>
    <row r="30" spans="1:16" x14ac:dyDescent="0.2">
      <c r="A30" s="12" t="s">
        <v>37</v>
      </c>
      <c r="B30" s="17" t="s">
        <v>29</v>
      </c>
      <c r="C30" s="17" t="s">
        <v>297</v>
      </c>
      <c r="D30" s="12" t="s">
        <v>45</v>
      </c>
      <c r="E30" s="18" t="s">
        <v>298</v>
      </c>
      <c r="F30" s="19" t="s">
        <v>180</v>
      </c>
      <c r="G30" s="20">
        <v>107.8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25.5" x14ac:dyDescent="0.2">
      <c r="A32" s="24" t="s">
        <v>44</v>
      </c>
      <c r="E32" s="25" t="s">
        <v>2679</v>
      </c>
    </row>
    <row r="33" spans="1:18" ht="229.5" x14ac:dyDescent="0.2">
      <c r="A33" t="s">
        <v>46</v>
      </c>
      <c r="E33" s="23" t="s">
        <v>301</v>
      </c>
    </row>
    <row r="34" spans="1:18" x14ac:dyDescent="0.2">
      <c r="A34" s="12" t="s">
        <v>37</v>
      </c>
      <c r="B34" s="17" t="s">
        <v>64</v>
      </c>
      <c r="C34" s="17" t="s">
        <v>307</v>
      </c>
      <c r="D34" s="12" t="s">
        <v>45</v>
      </c>
      <c r="E34" s="18" t="s">
        <v>308</v>
      </c>
      <c r="F34" s="19" t="s">
        <v>180</v>
      </c>
      <c r="G34" s="20">
        <v>48.51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8" ht="25.5" x14ac:dyDescent="0.2">
      <c r="A35" s="22" t="s">
        <v>42</v>
      </c>
      <c r="E35" s="23" t="s">
        <v>2476</v>
      </c>
    </row>
    <row r="36" spans="1:18" ht="25.5" x14ac:dyDescent="0.2">
      <c r="A36" s="24" t="s">
        <v>44</v>
      </c>
      <c r="E36" s="25" t="s">
        <v>2680</v>
      </c>
    </row>
    <row r="37" spans="1:18" ht="293.25" x14ac:dyDescent="0.2">
      <c r="A37" t="s">
        <v>46</v>
      </c>
      <c r="E37" s="23" t="s">
        <v>310</v>
      </c>
    </row>
    <row r="38" spans="1:18" ht="12.75" customHeight="1" x14ac:dyDescent="0.2">
      <c r="A38" s="2" t="s">
        <v>35</v>
      </c>
      <c r="B38" s="2"/>
      <c r="C38" s="27" t="s">
        <v>25</v>
      </c>
      <c r="D38" s="2"/>
      <c r="E38" s="15" t="s">
        <v>405</v>
      </c>
      <c r="F38" s="2"/>
      <c r="G38" s="2"/>
      <c r="H38" s="2"/>
      <c r="I38" s="28">
        <f>0+Q38</f>
        <v>0</v>
      </c>
      <c r="O38">
        <f>0+R38</f>
        <v>0</v>
      </c>
      <c r="Q38">
        <f>0+I39+I43</f>
        <v>0</v>
      </c>
      <c r="R38">
        <f>0+O39+O43</f>
        <v>0</v>
      </c>
    </row>
    <row r="39" spans="1:18" x14ac:dyDescent="0.2">
      <c r="A39" s="12" t="s">
        <v>37</v>
      </c>
      <c r="B39" s="17" t="s">
        <v>67</v>
      </c>
      <c r="C39" s="17" t="s">
        <v>1623</v>
      </c>
      <c r="D39" s="12" t="s">
        <v>45</v>
      </c>
      <c r="E39" s="18" t="s">
        <v>1624</v>
      </c>
      <c r="F39" s="19" t="s">
        <v>180</v>
      </c>
      <c r="G39" s="20">
        <v>0.65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2480</v>
      </c>
    </row>
    <row r="41" spans="1:18" ht="25.5" x14ac:dyDescent="0.2">
      <c r="A41" s="24" t="s">
        <v>44</v>
      </c>
      <c r="E41" s="25" t="s">
        <v>2681</v>
      </c>
    </row>
    <row r="42" spans="1:18" ht="369.75" x14ac:dyDescent="0.2">
      <c r="A42" t="s">
        <v>46</v>
      </c>
      <c r="E42" s="23" t="s">
        <v>410</v>
      </c>
    </row>
    <row r="43" spans="1:18" x14ac:dyDescent="0.2">
      <c r="A43" s="12" t="s">
        <v>37</v>
      </c>
      <c r="B43" s="17" t="s">
        <v>32</v>
      </c>
      <c r="C43" s="17" t="s">
        <v>417</v>
      </c>
      <c r="D43" s="12" t="s">
        <v>45</v>
      </c>
      <c r="E43" s="18" t="s">
        <v>418</v>
      </c>
      <c r="F43" s="19" t="s">
        <v>180</v>
      </c>
      <c r="G43" s="20">
        <v>10.78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8" ht="25.5" x14ac:dyDescent="0.2">
      <c r="A44" s="22" t="s">
        <v>42</v>
      </c>
      <c r="E44" s="23" t="s">
        <v>2482</v>
      </c>
    </row>
    <row r="45" spans="1:18" ht="25.5" x14ac:dyDescent="0.2">
      <c r="A45" s="24" t="s">
        <v>44</v>
      </c>
      <c r="E45" s="25" t="s">
        <v>2682</v>
      </c>
    </row>
    <row r="46" spans="1:18" ht="38.25" x14ac:dyDescent="0.2">
      <c r="A46" t="s">
        <v>46</v>
      </c>
      <c r="E46" s="23" t="s">
        <v>357</v>
      </c>
    </row>
    <row r="47" spans="1:18" ht="12.75" customHeight="1" x14ac:dyDescent="0.2">
      <c r="A47" s="2" t="s">
        <v>35</v>
      </c>
      <c r="B47" s="2"/>
      <c r="C47" s="27" t="s">
        <v>2649</v>
      </c>
      <c r="D47" s="2"/>
      <c r="E47" s="15" t="s">
        <v>2650</v>
      </c>
      <c r="F47" s="2"/>
      <c r="G47" s="2"/>
      <c r="H47" s="2"/>
      <c r="I47" s="28">
        <f>0+Q47</f>
        <v>0</v>
      </c>
      <c r="O47">
        <f>0+R47</f>
        <v>0</v>
      </c>
      <c r="Q47">
        <f>0+I48</f>
        <v>0</v>
      </c>
      <c r="R47">
        <f>0+O48</f>
        <v>0</v>
      </c>
    </row>
    <row r="48" spans="1:18" x14ac:dyDescent="0.2">
      <c r="A48" s="12" t="s">
        <v>37</v>
      </c>
      <c r="B48" s="17" t="s">
        <v>34</v>
      </c>
      <c r="C48" s="17" t="s">
        <v>2651</v>
      </c>
      <c r="D48" s="12" t="s">
        <v>45</v>
      </c>
      <c r="E48" s="18" t="s">
        <v>2652</v>
      </c>
      <c r="F48" s="19" t="s">
        <v>61</v>
      </c>
      <c r="G48" s="20">
        <v>1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8" x14ac:dyDescent="0.2">
      <c r="A49" s="22" t="s">
        <v>42</v>
      </c>
      <c r="E49" s="23" t="s">
        <v>45</v>
      </c>
    </row>
    <row r="50" spans="1:18" x14ac:dyDescent="0.2">
      <c r="A50" s="24" t="s">
        <v>44</v>
      </c>
      <c r="E50" s="25" t="s">
        <v>2380</v>
      </c>
    </row>
    <row r="51" spans="1:18" x14ac:dyDescent="0.2">
      <c r="A51" t="s">
        <v>46</v>
      </c>
      <c r="E51" s="23" t="s">
        <v>45</v>
      </c>
    </row>
    <row r="52" spans="1:18" ht="12.75" customHeight="1" x14ac:dyDescent="0.2">
      <c r="A52" s="2" t="s">
        <v>35</v>
      </c>
      <c r="B52" s="2"/>
      <c r="C52" s="27" t="s">
        <v>67</v>
      </c>
      <c r="D52" s="2"/>
      <c r="E52" s="15" t="s">
        <v>504</v>
      </c>
      <c r="F52" s="2"/>
      <c r="G52" s="2"/>
      <c r="H52" s="2"/>
      <c r="I52" s="28">
        <f>0+Q52</f>
        <v>0</v>
      </c>
      <c r="O52">
        <f>0+R52</f>
        <v>0</v>
      </c>
      <c r="Q52">
        <f>0+I53+I57+I61+I65+I69+I73+I77+I81+I85+I89+I93+I97+I101+I105+I109+I113+I117+I121+I125</f>
        <v>0</v>
      </c>
      <c r="R52">
        <f>0+O53+O57+O61+O65+O69+O73+O77+O81+O85+O89+O93+O97+O101+O105+O109+O113+O117+O121+O125</f>
        <v>0</v>
      </c>
    </row>
    <row r="53" spans="1:18" x14ac:dyDescent="0.2">
      <c r="A53" s="12" t="s">
        <v>37</v>
      </c>
      <c r="B53" s="17" t="s">
        <v>74</v>
      </c>
      <c r="C53" s="17" t="s">
        <v>2683</v>
      </c>
      <c r="D53" s="12" t="s">
        <v>45</v>
      </c>
      <c r="E53" s="18" t="s">
        <v>2684</v>
      </c>
      <c r="F53" s="19" t="s">
        <v>61</v>
      </c>
      <c r="G53" s="20">
        <v>1</v>
      </c>
      <c r="H53" s="21">
        <v>0</v>
      </c>
      <c r="I53" s="21">
        <f>ROUND(ROUND(H53,2)*ROUND(G53,3),2)</f>
        <v>0</v>
      </c>
      <c r="O53">
        <f>(I53*21)/100</f>
        <v>0</v>
      </c>
      <c r="P53" t="s">
        <v>17</v>
      </c>
    </row>
    <row r="54" spans="1:18" ht="25.5" x14ac:dyDescent="0.2">
      <c r="A54" s="22" t="s">
        <v>42</v>
      </c>
      <c r="E54" s="23" t="s">
        <v>2685</v>
      </c>
    </row>
    <row r="55" spans="1:18" ht="25.5" x14ac:dyDescent="0.2">
      <c r="A55" s="24" t="s">
        <v>44</v>
      </c>
      <c r="E55" s="25" t="s">
        <v>2633</v>
      </c>
    </row>
    <row r="56" spans="1:18" ht="255" x14ac:dyDescent="0.2">
      <c r="A56" t="s">
        <v>46</v>
      </c>
      <c r="E56" s="23" t="s">
        <v>519</v>
      </c>
    </row>
    <row r="57" spans="1:18" ht="25.5" x14ac:dyDescent="0.2">
      <c r="A57" s="12" t="s">
        <v>37</v>
      </c>
      <c r="B57" s="17" t="s">
        <v>79</v>
      </c>
      <c r="C57" s="17" t="s">
        <v>2686</v>
      </c>
      <c r="D57" s="12" t="s">
        <v>45</v>
      </c>
      <c r="E57" s="18" t="s">
        <v>2687</v>
      </c>
      <c r="F57" s="19" t="s">
        <v>197</v>
      </c>
      <c r="G57" s="20">
        <v>18</v>
      </c>
      <c r="H57" s="21">
        <v>0</v>
      </c>
      <c r="I57" s="21">
        <f>ROUND(ROUND(H57,2)*ROUND(G57,3),2)</f>
        <v>0</v>
      </c>
      <c r="O57">
        <f>(I57*21)/100</f>
        <v>0</v>
      </c>
      <c r="P57" t="s">
        <v>17</v>
      </c>
    </row>
    <row r="58" spans="1:18" x14ac:dyDescent="0.2">
      <c r="A58" s="22" t="s">
        <v>42</v>
      </c>
      <c r="E58" s="23" t="s">
        <v>2602</v>
      </c>
    </row>
    <row r="59" spans="1:18" ht="25.5" x14ac:dyDescent="0.2">
      <c r="A59" s="24" t="s">
        <v>44</v>
      </c>
      <c r="E59" s="25" t="s">
        <v>2688</v>
      </c>
    </row>
    <row r="60" spans="1:18" ht="51" x14ac:dyDescent="0.2">
      <c r="A60" t="s">
        <v>46</v>
      </c>
      <c r="E60" s="23" t="s">
        <v>2603</v>
      </c>
    </row>
    <row r="61" spans="1:18" x14ac:dyDescent="0.2">
      <c r="A61" s="12" t="s">
        <v>37</v>
      </c>
      <c r="B61" s="17" t="s">
        <v>84</v>
      </c>
      <c r="C61" s="17" t="s">
        <v>2689</v>
      </c>
      <c r="D61" s="12" t="s">
        <v>45</v>
      </c>
      <c r="E61" s="18" t="s">
        <v>2690</v>
      </c>
      <c r="F61" s="19" t="s">
        <v>197</v>
      </c>
      <c r="G61" s="20">
        <v>71.5</v>
      </c>
      <c r="H61" s="21">
        <v>0</v>
      </c>
      <c r="I61" s="21">
        <f>ROUND(ROUND(H61,2)*ROUND(G61,3),2)</f>
        <v>0</v>
      </c>
      <c r="O61">
        <f>(I61*21)/100</f>
        <v>0</v>
      </c>
      <c r="P61" t="s">
        <v>17</v>
      </c>
    </row>
    <row r="62" spans="1:18" x14ac:dyDescent="0.2">
      <c r="A62" s="22" t="s">
        <v>42</v>
      </c>
      <c r="E62" s="23" t="s">
        <v>2691</v>
      </c>
    </row>
    <row r="63" spans="1:18" ht="25.5" x14ac:dyDescent="0.2">
      <c r="A63" s="24" t="s">
        <v>44</v>
      </c>
      <c r="E63" s="25" t="s">
        <v>2692</v>
      </c>
    </row>
    <row r="64" spans="1:18" ht="255" x14ac:dyDescent="0.2">
      <c r="A64" t="s">
        <v>46</v>
      </c>
      <c r="E64" s="23" t="s">
        <v>519</v>
      </c>
    </row>
    <row r="65" spans="1:16" x14ac:dyDescent="0.2">
      <c r="A65" s="12" t="s">
        <v>37</v>
      </c>
      <c r="B65" s="17" t="s">
        <v>86</v>
      </c>
      <c r="C65" s="17" t="s">
        <v>515</v>
      </c>
      <c r="D65" s="12" t="s">
        <v>45</v>
      </c>
      <c r="E65" s="18" t="s">
        <v>516</v>
      </c>
      <c r="F65" s="19" t="s">
        <v>197</v>
      </c>
      <c r="G65" s="20">
        <v>28.8</v>
      </c>
      <c r="H65" s="21">
        <v>0</v>
      </c>
      <c r="I65" s="21">
        <f>ROUND(ROUND(H65,2)*ROUND(G65,3),2)</f>
        <v>0</v>
      </c>
      <c r="O65">
        <f>(I65*21)/100</f>
        <v>0</v>
      </c>
      <c r="P65" t="s">
        <v>17</v>
      </c>
    </row>
    <row r="66" spans="1:16" x14ac:dyDescent="0.2">
      <c r="A66" s="22" t="s">
        <v>42</v>
      </c>
      <c r="E66" s="23" t="s">
        <v>2653</v>
      </c>
    </row>
    <row r="67" spans="1:16" ht="25.5" x14ac:dyDescent="0.2">
      <c r="A67" s="24" t="s">
        <v>44</v>
      </c>
      <c r="E67" s="25" t="s">
        <v>2693</v>
      </c>
    </row>
    <row r="68" spans="1:16" ht="255" x14ac:dyDescent="0.2">
      <c r="A68" t="s">
        <v>46</v>
      </c>
      <c r="E68" s="23" t="s">
        <v>519</v>
      </c>
    </row>
    <row r="69" spans="1:16" x14ac:dyDescent="0.2">
      <c r="A69" s="12" t="s">
        <v>37</v>
      </c>
      <c r="B69" s="17" t="s">
        <v>93</v>
      </c>
      <c r="C69" s="17" t="s">
        <v>2694</v>
      </c>
      <c r="D69" s="12" t="s">
        <v>45</v>
      </c>
      <c r="E69" s="18" t="s">
        <v>2695</v>
      </c>
      <c r="F69" s="19" t="s">
        <v>197</v>
      </c>
      <c r="G69" s="20">
        <v>18</v>
      </c>
      <c r="H69" s="21">
        <v>0</v>
      </c>
      <c r="I69" s="21">
        <f>ROUND(ROUND(H69,2)*ROUND(G69,3),2)</f>
        <v>0</v>
      </c>
      <c r="O69">
        <f>(I69*21)/100</f>
        <v>0</v>
      </c>
      <c r="P69" t="s">
        <v>17</v>
      </c>
    </row>
    <row r="70" spans="1:16" x14ac:dyDescent="0.2">
      <c r="A70" s="22" t="s">
        <v>42</v>
      </c>
      <c r="E70" s="23" t="s">
        <v>45</v>
      </c>
    </row>
    <row r="71" spans="1:16" ht="25.5" x14ac:dyDescent="0.2">
      <c r="A71" s="24" t="s">
        <v>44</v>
      </c>
      <c r="E71" s="25" t="s">
        <v>2688</v>
      </c>
    </row>
    <row r="72" spans="1:16" ht="242.25" x14ac:dyDescent="0.2">
      <c r="A72" t="s">
        <v>46</v>
      </c>
      <c r="E72" s="23" t="s">
        <v>2172</v>
      </c>
    </row>
    <row r="73" spans="1:16" x14ac:dyDescent="0.2">
      <c r="A73" s="12" t="s">
        <v>37</v>
      </c>
      <c r="B73" s="17" t="s">
        <v>99</v>
      </c>
      <c r="C73" s="17" t="s">
        <v>2655</v>
      </c>
      <c r="D73" s="12" t="s">
        <v>45</v>
      </c>
      <c r="E73" s="18" t="s">
        <v>2656</v>
      </c>
      <c r="F73" s="19" t="s">
        <v>89</v>
      </c>
      <c r="G73" s="20">
        <v>1</v>
      </c>
      <c r="H73" s="21">
        <v>0</v>
      </c>
      <c r="I73" s="21">
        <f>ROUND(ROUND(H73,2)*ROUND(G73,3),2)</f>
        <v>0</v>
      </c>
      <c r="O73">
        <f>(I73*21)/100</f>
        <v>0</v>
      </c>
      <c r="P73" t="s">
        <v>17</v>
      </c>
    </row>
    <row r="74" spans="1:16" x14ac:dyDescent="0.2">
      <c r="A74" s="22" t="s">
        <v>42</v>
      </c>
      <c r="E74" s="23" t="s">
        <v>2696</v>
      </c>
    </row>
    <row r="75" spans="1:16" ht="25.5" x14ac:dyDescent="0.2">
      <c r="A75" s="24" t="s">
        <v>44</v>
      </c>
      <c r="E75" s="25" t="s">
        <v>2633</v>
      </c>
    </row>
    <row r="76" spans="1:16" ht="25.5" x14ac:dyDescent="0.2">
      <c r="A76" t="s">
        <v>46</v>
      </c>
      <c r="E76" s="23" t="s">
        <v>2550</v>
      </c>
    </row>
    <row r="77" spans="1:16" x14ac:dyDescent="0.2">
      <c r="A77" s="12" t="s">
        <v>37</v>
      </c>
      <c r="B77" s="17" t="s">
        <v>103</v>
      </c>
      <c r="C77" s="17" t="s">
        <v>2697</v>
      </c>
      <c r="D77" s="12" t="s">
        <v>45</v>
      </c>
      <c r="E77" s="18" t="s">
        <v>2698</v>
      </c>
      <c r="F77" s="19" t="s">
        <v>89</v>
      </c>
      <c r="G77" s="20">
        <v>1</v>
      </c>
      <c r="H77" s="21">
        <v>0</v>
      </c>
      <c r="I77" s="21">
        <f>ROUND(ROUND(H77,2)*ROUND(G77,3),2)</f>
        <v>0</v>
      </c>
      <c r="O77">
        <f>(I77*21)/100</f>
        <v>0</v>
      </c>
      <c r="P77" t="s">
        <v>17</v>
      </c>
    </row>
    <row r="78" spans="1:16" x14ac:dyDescent="0.2">
      <c r="A78" s="22" t="s">
        <v>42</v>
      </c>
      <c r="E78" s="23" t="s">
        <v>2699</v>
      </c>
    </row>
    <row r="79" spans="1:16" ht="25.5" x14ac:dyDescent="0.2">
      <c r="A79" s="24" t="s">
        <v>44</v>
      </c>
      <c r="E79" s="25" t="s">
        <v>2633</v>
      </c>
    </row>
    <row r="80" spans="1:16" ht="25.5" x14ac:dyDescent="0.2">
      <c r="A80" t="s">
        <v>46</v>
      </c>
      <c r="E80" s="23" t="s">
        <v>2550</v>
      </c>
    </row>
    <row r="81" spans="1:16" x14ac:dyDescent="0.2">
      <c r="A81" s="12" t="s">
        <v>37</v>
      </c>
      <c r="B81" s="17" t="s">
        <v>107</v>
      </c>
      <c r="C81" s="17" t="s">
        <v>2661</v>
      </c>
      <c r="D81" s="12" t="s">
        <v>45</v>
      </c>
      <c r="E81" s="18" t="s">
        <v>2662</v>
      </c>
      <c r="F81" s="19" t="s">
        <v>89</v>
      </c>
      <c r="G81" s="20">
        <v>1</v>
      </c>
      <c r="H81" s="21">
        <v>0</v>
      </c>
      <c r="I81" s="21">
        <f>ROUND(ROUND(H81,2)*ROUND(G81,3),2)</f>
        <v>0</v>
      </c>
      <c r="O81">
        <f>(I81*21)/100</f>
        <v>0</v>
      </c>
      <c r="P81" t="s">
        <v>17</v>
      </c>
    </row>
    <row r="82" spans="1:16" x14ac:dyDescent="0.2">
      <c r="A82" s="22" t="s">
        <v>42</v>
      </c>
      <c r="E82" s="23" t="s">
        <v>45</v>
      </c>
    </row>
    <row r="83" spans="1:16" ht="25.5" x14ac:dyDescent="0.2">
      <c r="A83" s="24" t="s">
        <v>44</v>
      </c>
      <c r="E83" s="25" t="s">
        <v>2633</v>
      </c>
    </row>
    <row r="84" spans="1:16" ht="25.5" x14ac:dyDescent="0.2">
      <c r="A84" t="s">
        <v>46</v>
      </c>
      <c r="E84" s="23" t="s">
        <v>2550</v>
      </c>
    </row>
    <row r="85" spans="1:16" x14ac:dyDescent="0.2">
      <c r="A85" s="12" t="s">
        <v>37</v>
      </c>
      <c r="B85" s="17" t="s">
        <v>111</v>
      </c>
      <c r="C85" s="17" t="s">
        <v>2492</v>
      </c>
      <c r="D85" s="12" t="s">
        <v>45</v>
      </c>
      <c r="E85" s="18" t="s">
        <v>2493</v>
      </c>
      <c r="F85" s="19" t="s">
        <v>89</v>
      </c>
      <c r="G85" s="20">
        <v>4</v>
      </c>
      <c r="H85" s="21">
        <v>0</v>
      </c>
      <c r="I85" s="21">
        <f>ROUND(ROUND(H85,2)*ROUND(G85,3),2)</f>
        <v>0</v>
      </c>
      <c r="O85">
        <f>(I85*21)/100</f>
        <v>0</v>
      </c>
      <c r="P85" t="s">
        <v>17</v>
      </c>
    </row>
    <row r="86" spans="1:16" ht="25.5" x14ac:dyDescent="0.2">
      <c r="A86" s="22" t="s">
        <v>42</v>
      </c>
      <c r="E86" s="23" t="s">
        <v>2608</v>
      </c>
    </row>
    <row r="87" spans="1:16" ht="25.5" x14ac:dyDescent="0.2">
      <c r="A87" s="24" t="s">
        <v>44</v>
      </c>
      <c r="E87" s="25" t="s">
        <v>2609</v>
      </c>
    </row>
    <row r="88" spans="1:16" x14ac:dyDescent="0.2">
      <c r="A88" t="s">
        <v>46</v>
      </c>
      <c r="E88" s="23" t="s">
        <v>45</v>
      </c>
    </row>
    <row r="89" spans="1:16" x14ac:dyDescent="0.2">
      <c r="A89" s="12" t="s">
        <v>37</v>
      </c>
      <c r="B89" s="17" t="s">
        <v>115</v>
      </c>
      <c r="C89" s="17" t="s">
        <v>2496</v>
      </c>
      <c r="D89" s="12" t="s">
        <v>45</v>
      </c>
      <c r="E89" s="18" t="s">
        <v>2497</v>
      </c>
      <c r="F89" s="19" t="s">
        <v>61</v>
      </c>
      <c r="G89" s="20">
        <v>1</v>
      </c>
      <c r="H89" s="21">
        <v>0</v>
      </c>
      <c r="I89" s="21">
        <f>ROUND(ROUND(H89,2)*ROUND(G89,3),2)</f>
        <v>0</v>
      </c>
      <c r="O89">
        <f>(I89*21)/100</f>
        <v>0</v>
      </c>
      <c r="P89" t="s">
        <v>17</v>
      </c>
    </row>
    <row r="90" spans="1:16" ht="38.25" x14ac:dyDescent="0.2">
      <c r="A90" s="22" t="s">
        <v>42</v>
      </c>
      <c r="E90" s="23" t="s">
        <v>2610</v>
      </c>
    </row>
    <row r="91" spans="1:16" x14ac:dyDescent="0.2">
      <c r="A91" s="24" t="s">
        <v>44</v>
      </c>
      <c r="E91" s="25" t="s">
        <v>2380</v>
      </c>
    </row>
    <row r="92" spans="1:16" x14ac:dyDescent="0.2">
      <c r="A92" t="s">
        <v>46</v>
      </c>
      <c r="E92" s="23" t="s">
        <v>45</v>
      </c>
    </row>
    <row r="93" spans="1:16" x14ac:dyDescent="0.2">
      <c r="A93" s="12" t="s">
        <v>37</v>
      </c>
      <c r="B93" s="17" t="s">
        <v>121</v>
      </c>
      <c r="C93" s="17" t="s">
        <v>2663</v>
      </c>
      <c r="D93" s="12" t="s">
        <v>45</v>
      </c>
      <c r="E93" s="18" t="s">
        <v>2664</v>
      </c>
      <c r="F93" s="19" t="s">
        <v>89</v>
      </c>
      <c r="G93" s="20">
        <v>1</v>
      </c>
      <c r="H93" s="21">
        <v>0</v>
      </c>
      <c r="I93" s="21">
        <f>ROUND(ROUND(H93,2)*ROUND(G93,3),2)</f>
        <v>0</v>
      </c>
      <c r="O93">
        <f>(I93*21)/100</f>
        <v>0</v>
      </c>
      <c r="P93" t="s">
        <v>17</v>
      </c>
    </row>
    <row r="94" spans="1:16" x14ac:dyDescent="0.2">
      <c r="A94" s="22" t="s">
        <v>42</v>
      </c>
      <c r="E94" s="23" t="s">
        <v>45</v>
      </c>
    </row>
    <row r="95" spans="1:16" x14ac:dyDescent="0.2">
      <c r="A95" s="24" t="s">
        <v>44</v>
      </c>
      <c r="E95" s="25" t="s">
        <v>2380</v>
      </c>
    </row>
    <row r="96" spans="1:16" x14ac:dyDescent="0.2">
      <c r="A96" t="s">
        <v>46</v>
      </c>
      <c r="E96" s="23" t="s">
        <v>45</v>
      </c>
    </row>
    <row r="97" spans="1:16" x14ac:dyDescent="0.2">
      <c r="A97" s="12" t="s">
        <v>37</v>
      </c>
      <c r="B97" s="17" t="s">
        <v>126</v>
      </c>
      <c r="C97" s="17" t="s">
        <v>2561</v>
      </c>
      <c r="D97" s="12" t="s">
        <v>45</v>
      </c>
      <c r="E97" s="18" t="s">
        <v>2562</v>
      </c>
      <c r="F97" s="19" t="s">
        <v>89</v>
      </c>
      <c r="G97" s="20">
        <v>1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6" x14ac:dyDescent="0.2">
      <c r="A98" s="22" t="s">
        <v>42</v>
      </c>
      <c r="E98" s="23" t="s">
        <v>45</v>
      </c>
    </row>
    <row r="99" spans="1:16" ht="25.5" x14ac:dyDescent="0.2">
      <c r="A99" s="24" t="s">
        <v>44</v>
      </c>
      <c r="E99" s="25" t="s">
        <v>2633</v>
      </c>
    </row>
    <row r="100" spans="1:16" ht="38.25" x14ac:dyDescent="0.2">
      <c r="A100" t="s">
        <v>46</v>
      </c>
      <c r="E100" s="23" t="s">
        <v>2510</v>
      </c>
    </row>
    <row r="101" spans="1:16" x14ac:dyDescent="0.2">
      <c r="A101" s="12" t="s">
        <v>37</v>
      </c>
      <c r="B101" s="17" t="s">
        <v>131</v>
      </c>
      <c r="C101" s="17" t="s">
        <v>2503</v>
      </c>
      <c r="D101" s="12" t="s">
        <v>45</v>
      </c>
      <c r="E101" s="18" t="s">
        <v>2504</v>
      </c>
      <c r="F101" s="19" t="s">
        <v>197</v>
      </c>
      <c r="G101" s="20">
        <v>106.3</v>
      </c>
      <c r="H101" s="21">
        <v>0</v>
      </c>
      <c r="I101" s="21">
        <f>ROUND(ROUND(H101,2)*ROUND(G101,3),2)</f>
        <v>0</v>
      </c>
      <c r="O101">
        <f>(I101*21)/100</f>
        <v>0</v>
      </c>
      <c r="P101" t="s">
        <v>17</v>
      </c>
    </row>
    <row r="102" spans="1:16" x14ac:dyDescent="0.2">
      <c r="A102" s="22" t="s">
        <v>42</v>
      </c>
      <c r="E102" s="23" t="s">
        <v>45</v>
      </c>
    </row>
    <row r="103" spans="1:16" ht="25.5" x14ac:dyDescent="0.2">
      <c r="A103" s="24" t="s">
        <v>44</v>
      </c>
      <c r="E103" s="25" t="s">
        <v>2700</v>
      </c>
    </row>
    <row r="104" spans="1:16" ht="51" x14ac:dyDescent="0.2">
      <c r="A104" t="s">
        <v>46</v>
      </c>
      <c r="E104" s="23" t="s">
        <v>2506</v>
      </c>
    </row>
    <row r="105" spans="1:16" x14ac:dyDescent="0.2">
      <c r="A105" s="12" t="s">
        <v>37</v>
      </c>
      <c r="B105" s="17" t="s">
        <v>136</v>
      </c>
      <c r="C105" s="17" t="s">
        <v>2507</v>
      </c>
      <c r="D105" s="12" t="s">
        <v>45</v>
      </c>
      <c r="E105" s="18" t="s">
        <v>2508</v>
      </c>
      <c r="F105" s="19" t="s">
        <v>197</v>
      </c>
      <c r="G105" s="20">
        <v>103.3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6" x14ac:dyDescent="0.2">
      <c r="A106" s="22" t="s">
        <v>42</v>
      </c>
      <c r="E106" s="23" t="s">
        <v>45</v>
      </c>
    </row>
    <row r="107" spans="1:16" ht="25.5" x14ac:dyDescent="0.2">
      <c r="A107" s="24" t="s">
        <v>44</v>
      </c>
      <c r="E107" s="25" t="s">
        <v>2701</v>
      </c>
    </row>
    <row r="108" spans="1:16" ht="38.25" x14ac:dyDescent="0.2">
      <c r="A108" t="s">
        <v>46</v>
      </c>
      <c r="E108" s="23" t="s">
        <v>2510</v>
      </c>
    </row>
    <row r="109" spans="1:16" x14ac:dyDescent="0.2">
      <c r="A109" s="12" t="s">
        <v>37</v>
      </c>
      <c r="B109" s="17" t="s">
        <v>141</v>
      </c>
      <c r="C109" s="17" t="s">
        <v>2702</v>
      </c>
      <c r="D109" s="12" t="s">
        <v>45</v>
      </c>
      <c r="E109" s="18" t="s">
        <v>2703</v>
      </c>
      <c r="F109" s="19" t="s">
        <v>89</v>
      </c>
      <c r="G109" s="20">
        <v>2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17</v>
      </c>
    </row>
    <row r="110" spans="1:16" x14ac:dyDescent="0.2">
      <c r="A110" s="22" t="s">
        <v>42</v>
      </c>
      <c r="E110" s="23" t="s">
        <v>2511</v>
      </c>
    </row>
    <row r="111" spans="1:16" x14ac:dyDescent="0.2">
      <c r="A111" s="24" t="s">
        <v>44</v>
      </c>
      <c r="E111" s="25" t="s">
        <v>2549</v>
      </c>
    </row>
    <row r="112" spans="1:16" ht="51" x14ac:dyDescent="0.2">
      <c r="A112" t="s">
        <v>46</v>
      </c>
      <c r="E112" s="23" t="s">
        <v>1228</v>
      </c>
    </row>
    <row r="113" spans="1:16" x14ac:dyDescent="0.2">
      <c r="A113" s="12" t="s">
        <v>37</v>
      </c>
      <c r="B113" s="17" t="s">
        <v>319</v>
      </c>
      <c r="C113" s="17" t="s">
        <v>2667</v>
      </c>
      <c r="D113" s="12" t="s">
        <v>45</v>
      </c>
      <c r="E113" s="18" t="s">
        <v>2668</v>
      </c>
      <c r="F113" s="19" t="s">
        <v>197</v>
      </c>
      <c r="G113" s="20">
        <v>26.5</v>
      </c>
      <c r="H113" s="21">
        <v>0</v>
      </c>
      <c r="I113" s="21">
        <f>ROUND(ROUND(H113,2)*ROUND(G113,3),2)</f>
        <v>0</v>
      </c>
      <c r="O113">
        <f>(I113*21)/100</f>
        <v>0</v>
      </c>
      <c r="P113" t="s">
        <v>17</v>
      </c>
    </row>
    <row r="114" spans="1:16" x14ac:dyDescent="0.2">
      <c r="A114" s="22" t="s">
        <v>42</v>
      </c>
      <c r="E114" s="23" t="s">
        <v>45</v>
      </c>
    </row>
    <row r="115" spans="1:16" x14ac:dyDescent="0.2">
      <c r="A115" s="24" t="s">
        <v>44</v>
      </c>
      <c r="E115" s="25" t="s">
        <v>2704</v>
      </c>
    </row>
    <row r="116" spans="1:16" ht="63.75" x14ac:dyDescent="0.2">
      <c r="A116" t="s">
        <v>46</v>
      </c>
      <c r="E116" s="23" t="s">
        <v>2516</v>
      </c>
    </row>
    <row r="117" spans="1:16" x14ac:dyDescent="0.2">
      <c r="A117" s="12" t="s">
        <v>37</v>
      </c>
      <c r="B117" s="17" t="s">
        <v>325</v>
      </c>
      <c r="C117" s="17" t="s">
        <v>2705</v>
      </c>
      <c r="D117" s="12" t="s">
        <v>45</v>
      </c>
      <c r="E117" s="18" t="s">
        <v>2706</v>
      </c>
      <c r="F117" s="19" t="s">
        <v>197</v>
      </c>
      <c r="G117" s="20">
        <v>71.5</v>
      </c>
      <c r="H117" s="21">
        <v>0</v>
      </c>
      <c r="I117" s="21">
        <f>ROUND(ROUND(H117,2)*ROUND(G117,3),2)</f>
        <v>0</v>
      </c>
      <c r="O117">
        <f>(I117*21)/100</f>
        <v>0</v>
      </c>
      <c r="P117" t="s">
        <v>17</v>
      </c>
    </row>
    <row r="118" spans="1:16" x14ac:dyDescent="0.2">
      <c r="A118" s="22" t="s">
        <v>42</v>
      </c>
      <c r="E118" s="23" t="s">
        <v>45</v>
      </c>
    </row>
    <row r="119" spans="1:16" ht="25.5" x14ac:dyDescent="0.2">
      <c r="A119" s="24" t="s">
        <v>44</v>
      </c>
      <c r="E119" s="25" t="s">
        <v>2692</v>
      </c>
    </row>
    <row r="120" spans="1:16" ht="63.75" x14ac:dyDescent="0.2">
      <c r="A120" t="s">
        <v>46</v>
      </c>
      <c r="E120" s="23" t="s">
        <v>2516</v>
      </c>
    </row>
    <row r="121" spans="1:16" x14ac:dyDescent="0.2">
      <c r="A121" s="12" t="s">
        <v>37</v>
      </c>
      <c r="B121" s="17" t="s">
        <v>331</v>
      </c>
      <c r="C121" s="17" t="s">
        <v>2670</v>
      </c>
      <c r="D121" s="12" t="s">
        <v>45</v>
      </c>
      <c r="E121" s="18" t="s">
        <v>2671</v>
      </c>
      <c r="F121" s="19" t="s">
        <v>197</v>
      </c>
      <c r="G121" s="20">
        <v>26.5</v>
      </c>
      <c r="H121" s="21">
        <v>0</v>
      </c>
      <c r="I121" s="21">
        <f>ROUND(ROUND(H121,2)*ROUND(G121,3),2)</f>
        <v>0</v>
      </c>
      <c r="O121">
        <f>(I121*21)/100</f>
        <v>0</v>
      </c>
      <c r="P121" t="s">
        <v>17</v>
      </c>
    </row>
    <row r="122" spans="1:16" x14ac:dyDescent="0.2">
      <c r="A122" s="22" t="s">
        <v>42</v>
      </c>
      <c r="E122" s="23" t="s">
        <v>45</v>
      </c>
    </row>
    <row r="123" spans="1:16" x14ac:dyDescent="0.2">
      <c r="A123" s="24" t="s">
        <v>44</v>
      </c>
      <c r="E123" s="25" t="s">
        <v>2704</v>
      </c>
    </row>
    <row r="124" spans="1:16" ht="25.5" x14ac:dyDescent="0.2">
      <c r="A124" t="s">
        <v>46</v>
      </c>
      <c r="E124" s="23" t="s">
        <v>2519</v>
      </c>
    </row>
    <row r="125" spans="1:16" x14ac:dyDescent="0.2">
      <c r="A125" s="12" t="s">
        <v>37</v>
      </c>
      <c r="B125" s="17" t="s">
        <v>335</v>
      </c>
      <c r="C125" s="17" t="s">
        <v>2707</v>
      </c>
      <c r="D125" s="12" t="s">
        <v>45</v>
      </c>
      <c r="E125" s="18" t="s">
        <v>2708</v>
      </c>
      <c r="F125" s="19" t="s">
        <v>197</v>
      </c>
      <c r="G125" s="20">
        <v>71.5</v>
      </c>
      <c r="H125" s="21">
        <v>0</v>
      </c>
      <c r="I125" s="21">
        <f>ROUND(ROUND(H125,2)*ROUND(G125,3),2)</f>
        <v>0</v>
      </c>
      <c r="O125">
        <f>(I125*21)/100</f>
        <v>0</v>
      </c>
      <c r="P125" t="s">
        <v>17</v>
      </c>
    </row>
    <row r="126" spans="1:16" x14ac:dyDescent="0.2">
      <c r="A126" s="22" t="s">
        <v>42</v>
      </c>
      <c r="E126" s="23" t="s">
        <v>45</v>
      </c>
    </row>
    <row r="127" spans="1:16" ht="25.5" x14ac:dyDescent="0.2">
      <c r="A127" s="24" t="s">
        <v>44</v>
      </c>
      <c r="E127" s="25" t="s">
        <v>2692</v>
      </c>
    </row>
    <row r="128" spans="1:16" ht="25.5" x14ac:dyDescent="0.2">
      <c r="A128" t="s">
        <v>46</v>
      </c>
      <c r="E128" s="23" t="s">
        <v>2519</v>
      </c>
    </row>
    <row r="129" spans="1:18" ht="12.75" customHeight="1" x14ac:dyDescent="0.2">
      <c r="A129" s="2" t="s">
        <v>35</v>
      </c>
      <c r="B129" s="2"/>
      <c r="C129" s="27" t="s">
        <v>32</v>
      </c>
      <c r="D129" s="2"/>
      <c r="E129" s="15" t="s">
        <v>177</v>
      </c>
      <c r="F129" s="2"/>
      <c r="G129" s="2"/>
      <c r="H129" s="2"/>
      <c r="I129" s="28">
        <f>0+Q129</f>
        <v>0</v>
      </c>
      <c r="O129">
        <f>0+R129</f>
        <v>0</v>
      </c>
      <c r="Q129">
        <f>0+I130+I134</f>
        <v>0</v>
      </c>
      <c r="R129">
        <f>0+O130+O134</f>
        <v>0</v>
      </c>
    </row>
    <row r="130" spans="1:18" x14ac:dyDescent="0.2">
      <c r="A130" s="12" t="s">
        <v>37</v>
      </c>
      <c r="B130" s="17" t="s">
        <v>340</v>
      </c>
      <c r="C130" s="17" t="s">
        <v>184</v>
      </c>
      <c r="D130" s="12" t="s">
        <v>45</v>
      </c>
      <c r="E130" s="18" t="s">
        <v>185</v>
      </c>
      <c r="F130" s="19" t="s">
        <v>180</v>
      </c>
      <c r="G130" s="20">
        <v>2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8" x14ac:dyDescent="0.2">
      <c r="A131" s="22" t="s">
        <v>42</v>
      </c>
      <c r="E131" s="23" t="s">
        <v>45</v>
      </c>
    </row>
    <row r="132" spans="1:18" ht="25.5" x14ac:dyDescent="0.2">
      <c r="A132" s="24" t="s">
        <v>44</v>
      </c>
      <c r="E132" s="25" t="s">
        <v>2709</v>
      </c>
    </row>
    <row r="133" spans="1:18" ht="114.75" x14ac:dyDescent="0.2">
      <c r="A133" t="s">
        <v>46</v>
      </c>
      <c r="E133" s="23" t="s">
        <v>183</v>
      </c>
    </row>
    <row r="134" spans="1:18" x14ac:dyDescent="0.2">
      <c r="A134" s="12" t="s">
        <v>37</v>
      </c>
      <c r="B134" s="17" t="s">
        <v>347</v>
      </c>
      <c r="C134" s="17" t="s">
        <v>2710</v>
      </c>
      <c r="D134" s="12" t="s">
        <v>45</v>
      </c>
      <c r="E134" s="18" t="s">
        <v>2711</v>
      </c>
      <c r="F134" s="19" t="s">
        <v>197</v>
      </c>
      <c r="G134" s="20">
        <v>6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8" x14ac:dyDescent="0.2">
      <c r="A135" s="22" t="s">
        <v>42</v>
      </c>
      <c r="E135" s="23" t="s">
        <v>2712</v>
      </c>
    </row>
    <row r="136" spans="1:18" ht="25.5" x14ac:dyDescent="0.2">
      <c r="A136" s="24" t="s">
        <v>44</v>
      </c>
      <c r="E136" s="25" t="s">
        <v>2713</v>
      </c>
    </row>
    <row r="137" spans="1:18" ht="89.25" x14ac:dyDescent="0.2">
      <c r="A137" t="s">
        <v>46</v>
      </c>
      <c r="E137" s="23" t="s">
        <v>964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17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0+O9+O14+O63+O80+O109+O146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2716</v>
      </c>
      <c r="I3" s="26">
        <f>0+I9+I14+I63+I80+I109+I146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2714</v>
      </c>
      <c r="D4" s="29"/>
      <c r="E4" s="9" t="s">
        <v>2715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2716</v>
      </c>
      <c r="D5" s="33"/>
      <c r="E5" s="11" t="s">
        <v>2717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81.043999999999997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25.5" x14ac:dyDescent="0.2">
      <c r="A11" s="22" t="s">
        <v>42</v>
      </c>
      <c r="E11" s="23" t="s">
        <v>2718</v>
      </c>
    </row>
    <row r="12" spans="1:18" ht="51" x14ac:dyDescent="0.2">
      <c r="A12" s="24" t="s">
        <v>44</v>
      </c>
      <c r="E12" s="25" t="s">
        <v>2719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0+I15+I19+I23+I27+I31+I35+I39+I43+I47+I51+I55+I59</f>
        <v>0</v>
      </c>
      <c r="R14">
        <f>0+O15+O19+O23+O27+O31+O35+O39+O43+O47+O51+O55+O59</f>
        <v>0</v>
      </c>
    </row>
    <row r="15" spans="1:18" x14ac:dyDescent="0.2">
      <c r="A15" s="12" t="s">
        <v>37</v>
      </c>
      <c r="B15" s="17" t="s">
        <v>17</v>
      </c>
      <c r="C15" s="17" t="s">
        <v>2720</v>
      </c>
      <c r="D15" s="12" t="s">
        <v>45</v>
      </c>
      <c r="E15" s="18" t="s">
        <v>2721</v>
      </c>
      <c r="F15" s="19" t="s">
        <v>166</v>
      </c>
      <c r="G15" s="20">
        <v>100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45</v>
      </c>
    </row>
    <row r="17" spans="1:16" x14ac:dyDescent="0.2">
      <c r="A17" s="24" t="s">
        <v>44</v>
      </c>
      <c r="E17" s="25" t="s">
        <v>2722</v>
      </c>
    </row>
    <row r="18" spans="1:16" ht="38.25" x14ac:dyDescent="0.2">
      <c r="A18" t="s">
        <v>46</v>
      </c>
      <c r="E18" s="23" t="s">
        <v>2723</v>
      </c>
    </row>
    <row r="19" spans="1:16" x14ac:dyDescent="0.2">
      <c r="A19" s="12" t="s">
        <v>37</v>
      </c>
      <c r="B19" s="17" t="s">
        <v>16</v>
      </c>
      <c r="C19" s="17" t="s">
        <v>736</v>
      </c>
      <c r="D19" s="12" t="s">
        <v>45</v>
      </c>
      <c r="E19" s="18" t="s">
        <v>1313</v>
      </c>
      <c r="F19" s="19" t="s">
        <v>180</v>
      </c>
      <c r="G19" s="20">
        <v>14.275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181</v>
      </c>
    </row>
    <row r="21" spans="1:16" ht="38.25" x14ac:dyDescent="0.2">
      <c r="A21" s="24" t="s">
        <v>44</v>
      </c>
      <c r="E21" s="25" t="s">
        <v>2724</v>
      </c>
    </row>
    <row r="22" spans="1:16" ht="63.75" x14ac:dyDescent="0.2">
      <c r="A22" t="s">
        <v>46</v>
      </c>
      <c r="E22" s="23" t="s">
        <v>232</v>
      </c>
    </row>
    <row r="23" spans="1:16" x14ac:dyDescent="0.2">
      <c r="A23" s="12" t="s">
        <v>37</v>
      </c>
      <c r="B23" s="17" t="s">
        <v>25</v>
      </c>
      <c r="C23" s="17" t="s">
        <v>252</v>
      </c>
      <c r="D23" s="12" t="s">
        <v>45</v>
      </c>
      <c r="E23" s="18" t="s">
        <v>253</v>
      </c>
      <c r="F23" s="19" t="s">
        <v>180</v>
      </c>
      <c r="G23" s="20">
        <v>52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874</v>
      </c>
    </row>
    <row r="25" spans="1:16" x14ac:dyDescent="0.2">
      <c r="A25" s="24" t="s">
        <v>44</v>
      </c>
      <c r="E25" s="25" t="s">
        <v>2725</v>
      </c>
    </row>
    <row r="26" spans="1:16" ht="369.75" x14ac:dyDescent="0.2">
      <c r="A26" t="s">
        <v>46</v>
      </c>
      <c r="E26" s="23" t="s">
        <v>256</v>
      </c>
    </row>
    <row r="27" spans="1:16" x14ac:dyDescent="0.2">
      <c r="A27" s="12" t="s">
        <v>37</v>
      </c>
      <c r="B27" s="17" t="s">
        <v>27</v>
      </c>
      <c r="C27" s="17" t="s">
        <v>259</v>
      </c>
      <c r="D27" s="12" t="s">
        <v>45</v>
      </c>
      <c r="E27" s="18" t="s">
        <v>260</v>
      </c>
      <c r="F27" s="19" t="s">
        <v>180</v>
      </c>
      <c r="G27" s="20">
        <v>630.20500000000004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45</v>
      </c>
    </row>
    <row r="29" spans="1:16" ht="76.5" x14ac:dyDescent="0.2">
      <c r="A29" s="24" t="s">
        <v>44</v>
      </c>
      <c r="E29" s="25" t="s">
        <v>2726</v>
      </c>
    </row>
    <row r="30" spans="1:16" ht="306" x14ac:dyDescent="0.2">
      <c r="A30" t="s">
        <v>46</v>
      </c>
      <c r="E30" s="23" t="s">
        <v>262</v>
      </c>
    </row>
    <row r="31" spans="1:16" x14ac:dyDescent="0.2">
      <c r="A31" s="12" t="s">
        <v>37</v>
      </c>
      <c r="B31" s="17" t="s">
        <v>29</v>
      </c>
      <c r="C31" s="17" t="s">
        <v>263</v>
      </c>
      <c r="D31" s="12" t="s">
        <v>45</v>
      </c>
      <c r="E31" s="18" t="s">
        <v>264</v>
      </c>
      <c r="F31" s="19" t="s">
        <v>180</v>
      </c>
      <c r="G31" s="20">
        <v>18.251999999999999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874</v>
      </c>
    </row>
    <row r="33" spans="1:16" x14ac:dyDescent="0.2">
      <c r="A33" s="24" t="s">
        <v>44</v>
      </c>
      <c r="E33" s="25" t="s">
        <v>2727</v>
      </c>
    </row>
    <row r="34" spans="1:16" ht="318.75" x14ac:dyDescent="0.2">
      <c r="A34" t="s">
        <v>46</v>
      </c>
      <c r="E34" s="23" t="s">
        <v>266</v>
      </c>
    </row>
    <row r="35" spans="1:16" x14ac:dyDescent="0.2">
      <c r="A35" s="12" t="s">
        <v>37</v>
      </c>
      <c r="B35" s="17" t="s">
        <v>64</v>
      </c>
      <c r="C35" s="17" t="s">
        <v>267</v>
      </c>
      <c r="D35" s="12" t="s">
        <v>45</v>
      </c>
      <c r="E35" s="18" t="s">
        <v>268</v>
      </c>
      <c r="F35" s="19" t="s">
        <v>180</v>
      </c>
      <c r="G35" s="20">
        <v>559.95299999999997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2" t="s">
        <v>42</v>
      </c>
      <c r="E36" s="23" t="s">
        <v>691</v>
      </c>
    </row>
    <row r="37" spans="1:16" ht="242.25" x14ac:dyDescent="0.2">
      <c r="A37" s="24" t="s">
        <v>44</v>
      </c>
      <c r="E37" s="25" t="s">
        <v>2728</v>
      </c>
    </row>
    <row r="38" spans="1:16" ht="318.75" x14ac:dyDescent="0.2">
      <c r="A38" t="s">
        <v>46</v>
      </c>
      <c r="E38" s="23" t="s">
        <v>266</v>
      </c>
    </row>
    <row r="39" spans="1:16" x14ac:dyDescent="0.2">
      <c r="A39" s="12" t="s">
        <v>37</v>
      </c>
      <c r="B39" s="17" t="s">
        <v>67</v>
      </c>
      <c r="C39" s="17" t="s">
        <v>1031</v>
      </c>
      <c r="D39" s="12" t="s">
        <v>45</v>
      </c>
      <c r="E39" s="18" t="s">
        <v>1032</v>
      </c>
      <c r="F39" s="19" t="s">
        <v>180</v>
      </c>
      <c r="G39" s="20">
        <v>12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2" t="s">
        <v>42</v>
      </c>
      <c r="E40" s="23" t="s">
        <v>299</v>
      </c>
    </row>
    <row r="41" spans="1:16" x14ac:dyDescent="0.2">
      <c r="A41" s="24" t="s">
        <v>44</v>
      </c>
      <c r="E41" s="25" t="s">
        <v>2729</v>
      </c>
    </row>
    <row r="42" spans="1:16" ht="267.75" x14ac:dyDescent="0.2">
      <c r="A42" t="s">
        <v>46</v>
      </c>
      <c r="E42" s="23" t="s">
        <v>274</v>
      </c>
    </row>
    <row r="43" spans="1:16" x14ac:dyDescent="0.2">
      <c r="A43" s="12" t="s">
        <v>37</v>
      </c>
      <c r="B43" s="17" t="s">
        <v>32</v>
      </c>
      <c r="C43" s="17" t="s">
        <v>279</v>
      </c>
      <c r="D43" s="12" t="s">
        <v>45</v>
      </c>
      <c r="E43" s="18" t="s">
        <v>280</v>
      </c>
      <c r="F43" s="19" t="s">
        <v>180</v>
      </c>
      <c r="G43" s="20">
        <v>630.202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2" t="s">
        <v>42</v>
      </c>
      <c r="E44" s="23" t="s">
        <v>45</v>
      </c>
    </row>
    <row r="45" spans="1:16" ht="51" x14ac:dyDescent="0.2">
      <c r="A45" s="24" t="s">
        <v>44</v>
      </c>
      <c r="E45" s="25" t="s">
        <v>2730</v>
      </c>
    </row>
    <row r="46" spans="1:16" ht="191.25" x14ac:dyDescent="0.2">
      <c r="A46" t="s">
        <v>46</v>
      </c>
      <c r="E46" s="23" t="s">
        <v>282</v>
      </c>
    </row>
    <row r="47" spans="1:16" x14ac:dyDescent="0.2">
      <c r="A47" s="12" t="s">
        <v>37</v>
      </c>
      <c r="B47" s="17" t="s">
        <v>34</v>
      </c>
      <c r="C47" s="17" t="s">
        <v>297</v>
      </c>
      <c r="D47" s="12" t="s">
        <v>45</v>
      </c>
      <c r="E47" s="18" t="s">
        <v>298</v>
      </c>
      <c r="F47" s="19" t="s">
        <v>180</v>
      </c>
      <c r="G47" s="20">
        <v>170.79300000000001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2" t="s">
        <v>42</v>
      </c>
      <c r="E48" s="23" t="s">
        <v>2731</v>
      </c>
    </row>
    <row r="49" spans="1:18" ht="153" x14ac:dyDescent="0.2">
      <c r="A49" s="24" t="s">
        <v>44</v>
      </c>
      <c r="E49" s="25" t="s">
        <v>2732</v>
      </c>
    </row>
    <row r="50" spans="1:18" ht="229.5" x14ac:dyDescent="0.2">
      <c r="A50" t="s">
        <v>46</v>
      </c>
      <c r="E50" s="23" t="s">
        <v>301</v>
      </c>
    </row>
    <row r="51" spans="1:18" x14ac:dyDescent="0.2">
      <c r="A51" s="12" t="s">
        <v>37</v>
      </c>
      <c r="B51" s="17" t="s">
        <v>74</v>
      </c>
      <c r="C51" s="17" t="s">
        <v>302</v>
      </c>
      <c r="D51" s="12" t="s">
        <v>45</v>
      </c>
      <c r="E51" s="18" t="s">
        <v>303</v>
      </c>
      <c r="F51" s="19" t="s">
        <v>180</v>
      </c>
      <c r="G51" s="20">
        <v>215.309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2733</v>
      </c>
    </row>
    <row r="53" spans="1:18" ht="140.25" x14ac:dyDescent="0.2">
      <c r="A53" s="24" t="s">
        <v>44</v>
      </c>
      <c r="E53" s="25" t="s">
        <v>2734</v>
      </c>
    </row>
    <row r="54" spans="1:18" ht="229.5" x14ac:dyDescent="0.2">
      <c r="A54" t="s">
        <v>46</v>
      </c>
      <c r="E54" s="23" t="s">
        <v>306</v>
      </c>
    </row>
    <row r="55" spans="1:18" x14ac:dyDescent="0.2">
      <c r="A55" s="12" t="s">
        <v>37</v>
      </c>
      <c r="B55" s="17" t="s">
        <v>79</v>
      </c>
      <c r="C55" s="17" t="s">
        <v>307</v>
      </c>
      <c r="D55" s="12" t="s">
        <v>45</v>
      </c>
      <c r="E55" s="18" t="s">
        <v>308</v>
      </c>
      <c r="F55" s="19" t="s">
        <v>180</v>
      </c>
      <c r="G55" s="20">
        <v>162.941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x14ac:dyDescent="0.2">
      <c r="A56" s="22" t="s">
        <v>42</v>
      </c>
      <c r="E56" s="23" t="s">
        <v>2735</v>
      </c>
    </row>
    <row r="57" spans="1:18" ht="63.75" x14ac:dyDescent="0.2">
      <c r="A57" s="24" t="s">
        <v>44</v>
      </c>
      <c r="E57" s="25" t="s">
        <v>2736</v>
      </c>
    </row>
    <row r="58" spans="1:18" ht="293.25" x14ac:dyDescent="0.2">
      <c r="A58" t="s">
        <v>46</v>
      </c>
      <c r="E58" s="23" t="s">
        <v>310</v>
      </c>
    </row>
    <row r="59" spans="1:18" x14ac:dyDescent="0.2">
      <c r="A59" s="12" t="s">
        <v>37</v>
      </c>
      <c r="B59" s="17" t="s">
        <v>84</v>
      </c>
      <c r="C59" s="17" t="s">
        <v>311</v>
      </c>
      <c r="D59" s="12" t="s">
        <v>45</v>
      </c>
      <c r="E59" s="18" t="s">
        <v>312</v>
      </c>
      <c r="F59" s="19" t="s">
        <v>166</v>
      </c>
      <c r="G59" s="20">
        <v>304.3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8" x14ac:dyDescent="0.2">
      <c r="A60" s="22" t="s">
        <v>42</v>
      </c>
      <c r="E60" s="23" t="s">
        <v>45</v>
      </c>
    </row>
    <row r="61" spans="1:18" ht="89.25" x14ac:dyDescent="0.2">
      <c r="A61" s="24" t="s">
        <v>44</v>
      </c>
      <c r="E61" s="25" t="s">
        <v>2737</v>
      </c>
    </row>
    <row r="62" spans="1:18" ht="25.5" x14ac:dyDescent="0.2">
      <c r="A62" t="s">
        <v>46</v>
      </c>
      <c r="E62" s="23" t="s">
        <v>314</v>
      </c>
    </row>
    <row r="63" spans="1:18" ht="12.75" customHeight="1" x14ac:dyDescent="0.2">
      <c r="A63" s="2" t="s">
        <v>35</v>
      </c>
      <c r="B63" s="2"/>
      <c r="C63" s="27" t="s">
        <v>25</v>
      </c>
      <c r="D63" s="2"/>
      <c r="E63" s="15" t="s">
        <v>405</v>
      </c>
      <c r="F63" s="2"/>
      <c r="G63" s="2"/>
      <c r="H63" s="2"/>
      <c r="I63" s="28">
        <f>0+Q63</f>
        <v>0</v>
      </c>
      <c r="O63">
        <f>0+R63</f>
        <v>0</v>
      </c>
      <c r="Q63">
        <f>0+I64+I68+I72+I76</f>
        <v>0</v>
      </c>
      <c r="R63">
        <f>0+O64+O68+O72+O76</f>
        <v>0</v>
      </c>
    </row>
    <row r="64" spans="1:18" x14ac:dyDescent="0.2">
      <c r="A64" s="12" t="s">
        <v>37</v>
      </c>
      <c r="B64" s="17" t="s">
        <v>86</v>
      </c>
      <c r="C64" s="17" t="s">
        <v>407</v>
      </c>
      <c r="D64" s="12" t="s">
        <v>45</v>
      </c>
      <c r="E64" s="18" t="s">
        <v>408</v>
      </c>
      <c r="F64" s="19" t="s">
        <v>180</v>
      </c>
      <c r="G64" s="20">
        <v>26.9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8" x14ac:dyDescent="0.2">
      <c r="A65" s="22" t="s">
        <v>42</v>
      </c>
      <c r="E65" s="23" t="s">
        <v>2738</v>
      </c>
    </row>
    <row r="66" spans="1:18" ht="25.5" x14ac:dyDescent="0.2">
      <c r="A66" s="24" t="s">
        <v>44</v>
      </c>
      <c r="E66" s="25" t="s">
        <v>2739</v>
      </c>
    </row>
    <row r="67" spans="1:18" ht="369.75" x14ac:dyDescent="0.2">
      <c r="A67" t="s">
        <v>46</v>
      </c>
      <c r="E67" s="23" t="s">
        <v>410</v>
      </c>
    </row>
    <row r="68" spans="1:18" x14ac:dyDescent="0.2">
      <c r="A68" s="12" t="s">
        <v>37</v>
      </c>
      <c r="B68" s="17" t="s">
        <v>93</v>
      </c>
      <c r="C68" s="17" t="s">
        <v>703</v>
      </c>
      <c r="D68" s="12" t="s">
        <v>45</v>
      </c>
      <c r="E68" s="18" t="s">
        <v>704</v>
      </c>
      <c r="F68" s="19" t="s">
        <v>180</v>
      </c>
      <c r="G68" s="20">
        <v>2.25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8" x14ac:dyDescent="0.2">
      <c r="A69" s="22" t="s">
        <v>42</v>
      </c>
      <c r="E69" s="23" t="s">
        <v>705</v>
      </c>
    </row>
    <row r="70" spans="1:18" x14ac:dyDescent="0.2">
      <c r="A70" s="24" t="s">
        <v>44</v>
      </c>
      <c r="E70" s="25" t="s">
        <v>2740</v>
      </c>
    </row>
    <row r="71" spans="1:18" ht="369.75" x14ac:dyDescent="0.2">
      <c r="A71" t="s">
        <v>46</v>
      </c>
      <c r="E71" s="23" t="s">
        <v>410</v>
      </c>
    </row>
    <row r="72" spans="1:18" x14ac:dyDescent="0.2">
      <c r="A72" s="12" t="s">
        <v>37</v>
      </c>
      <c r="B72" s="17" t="s">
        <v>99</v>
      </c>
      <c r="C72" s="17" t="s">
        <v>417</v>
      </c>
      <c r="D72" s="12" t="s">
        <v>45</v>
      </c>
      <c r="E72" s="18" t="s">
        <v>418</v>
      </c>
      <c r="F72" s="19" t="s">
        <v>180</v>
      </c>
      <c r="G72" s="20">
        <v>51.475000000000001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8" x14ac:dyDescent="0.2">
      <c r="A73" s="22" t="s">
        <v>42</v>
      </c>
      <c r="E73" s="23" t="s">
        <v>419</v>
      </c>
    </row>
    <row r="74" spans="1:18" ht="102" x14ac:dyDescent="0.2">
      <c r="A74" s="24" t="s">
        <v>44</v>
      </c>
      <c r="E74" s="25" t="s">
        <v>2741</v>
      </c>
    </row>
    <row r="75" spans="1:18" ht="38.25" x14ac:dyDescent="0.2">
      <c r="A75" t="s">
        <v>46</v>
      </c>
      <c r="E75" s="23" t="s">
        <v>357</v>
      </c>
    </row>
    <row r="76" spans="1:18" x14ac:dyDescent="0.2">
      <c r="A76" s="12" t="s">
        <v>37</v>
      </c>
      <c r="B76" s="17" t="s">
        <v>103</v>
      </c>
      <c r="C76" s="17" t="s">
        <v>428</v>
      </c>
      <c r="D76" s="12" t="s">
        <v>45</v>
      </c>
      <c r="E76" s="18" t="s">
        <v>429</v>
      </c>
      <c r="F76" s="19" t="s">
        <v>180</v>
      </c>
      <c r="G76" s="20">
        <v>53.8</v>
      </c>
      <c r="H76" s="21">
        <v>0</v>
      </c>
      <c r="I76" s="21">
        <f>ROUND(ROUND(H76,2)*ROUND(G76,3),2)</f>
        <v>0</v>
      </c>
      <c r="O76">
        <f>(I76*21)/100</f>
        <v>0</v>
      </c>
      <c r="P76" t="s">
        <v>17</v>
      </c>
    </row>
    <row r="77" spans="1:18" x14ac:dyDescent="0.2">
      <c r="A77" s="22" t="s">
        <v>42</v>
      </c>
      <c r="E77" s="23" t="s">
        <v>45</v>
      </c>
    </row>
    <row r="78" spans="1:18" x14ac:dyDescent="0.2">
      <c r="A78" s="24" t="s">
        <v>44</v>
      </c>
      <c r="E78" s="25" t="s">
        <v>2742</v>
      </c>
    </row>
    <row r="79" spans="1:18" ht="102" x14ac:dyDescent="0.2">
      <c r="A79" t="s">
        <v>46</v>
      </c>
      <c r="E79" s="23" t="s">
        <v>431</v>
      </c>
    </row>
    <row r="80" spans="1:18" ht="12.75" customHeight="1" x14ac:dyDescent="0.2">
      <c r="A80" s="2" t="s">
        <v>35</v>
      </c>
      <c r="B80" s="2"/>
      <c r="C80" s="27" t="s">
        <v>27</v>
      </c>
      <c r="D80" s="2"/>
      <c r="E80" s="15" t="s">
        <v>438</v>
      </c>
      <c r="F80" s="2"/>
      <c r="G80" s="2"/>
      <c r="H80" s="2"/>
      <c r="I80" s="28">
        <f>0+Q80</f>
        <v>0</v>
      </c>
      <c r="O80">
        <f>0+R80</f>
        <v>0</v>
      </c>
      <c r="Q80">
        <f>0+I81+I85+I89+I93+I97+I101+I105</f>
        <v>0</v>
      </c>
      <c r="R80">
        <f>0+O81+O85+O89+O93+O97+O101+O105</f>
        <v>0</v>
      </c>
    </row>
    <row r="81" spans="1:16" ht="25.5" x14ac:dyDescent="0.2">
      <c r="A81" s="12" t="s">
        <v>37</v>
      </c>
      <c r="B81" s="17" t="s">
        <v>107</v>
      </c>
      <c r="C81" s="17" t="s">
        <v>440</v>
      </c>
      <c r="D81" s="12" t="s">
        <v>45</v>
      </c>
      <c r="E81" s="18" t="s">
        <v>441</v>
      </c>
      <c r="F81" s="19" t="s">
        <v>166</v>
      </c>
      <c r="G81" s="20">
        <v>28.66</v>
      </c>
      <c r="H81" s="21">
        <v>0</v>
      </c>
      <c r="I81" s="21">
        <f>ROUND(ROUND(H81,2)*ROUND(G81,3),2)</f>
        <v>0</v>
      </c>
      <c r="O81">
        <f>(I81*21)/100</f>
        <v>0</v>
      </c>
      <c r="P81" t="s">
        <v>17</v>
      </c>
    </row>
    <row r="82" spans="1:16" x14ac:dyDescent="0.2">
      <c r="A82" s="22" t="s">
        <v>42</v>
      </c>
      <c r="E82" s="23" t="s">
        <v>442</v>
      </c>
    </row>
    <row r="83" spans="1:16" ht="38.25" x14ac:dyDescent="0.2">
      <c r="A83" s="24" t="s">
        <v>44</v>
      </c>
      <c r="E83" s="25" t="s">
        <v>2743</v>
      </c>
    </row>
    <row r="84" spans="1:16" ht="51" x14ac:dyDescent="0.2">
      <c r="A84" t="s">
        <v>46</v>
      </c>
      <c r="E84" s="23" t="s">
        <v>444</v>
      </c>
    </row>
    <row r="85" spans="1:16" x14ac:dyDescent="0.2">
      <c r="A85" s="12" t="s">
        <v>37</v>
      </c>
      <c r="B85" s="17" t="s">
        <v>111</v>
      </c>
      <c r="C85" s="17" t="s">
        <v>451</v>
      </c>
      <c r="D85" s="12" t="s">
        <v>45</v>
      </c>
      <c r="E85" s="18" t="s">
        <v>452</v>
      </c>
      <c r="F85" s="19" t="s">
        <v>166</v>
      </c>
      <c r="G85" s="20">
        <v>28.94</v>
      </c>
      <c r="H85" s="21">
        <v>0</v>
      </c>
      <c r="I85" s="21">
        <f>ROUND(ROUND(H85,2)*ROUND(G85,3),2)</f>
        <v>0</v>
      </c>
      <c r="O85">
        <f>(I85*21)/100</f>
        <v>0</v>
      </c>
      <c r="P85" t="s">
        <v>17</v>
      </c>
    </row>
    <row r="86" spans="1:16" x14ac:dyDescent="0.2">
      <c r="A86" s="22" t="s">
        <v>42</v>
      </c>
      <c r="E86" s="23" t="s">
        <v>2744</v>
      </c>
    </row>
    <row r="87" spans="1:16" ht="38.25" x14ac:dyDescent="0.2">
      <c r="A87" s="24" t="s">
        <v>44</v>
      </c>
      <c r="E87" s="25" t="s">
        <v>2745</v>
      </c>
    </row>
    <row r="88" spans="1:16" ht="51" x14ac:dyDescent="0.2">
      <c r="A88" t="s">
        <v>46</v>
      </c>
      <c r="E88" s="23" t="s">
        <v>444</v>
      </c>
    </row>
    <row r="89" spans="1:16" x14ac:dyDescent="0.2">
      <c r="A89" s="12" t="s">
        <v>37</v>
      </c>
      <c r="B89" s="17" t="s">
        <v>115</v>
      </c>
      <c r="C89" s="17" t="s">
        <v>462</v>
      </c>
      <c r="D89" s="12" t="s">
        <v>45</v>
      </c>
      <c r="E89" s="18" t="s">
        <v>463</v>
      </c>
      <c r="F89" s="19" t="s">
        <v>166</v>
      </c>
      <c r="G89" s="20">
        <v>28.66</v>
      </c>
      <c r="H89" s="21">
        <v>0</v>
      </c>
      <c r="I89" s="21">
        <f>ROUND(ROUND(H89,2)*ROUND(G89,3),2)</f>
        <v>0</v>
      </c>
      <c r="O89">
        <f>(I89*21)/100</f>
        <v>0</v>
      </c>
      <c r="P89" t="s">
        <v>17</v>
      </c>
    </row>
    <row r="90" spans="1:16" x14ac:dyDescent="0.2">
      <c r="A90" s="22" t="s">
        <v>42</v>
      </c>
      <c r="E90" s="23" t="s">
        <v>716</v>
      </c>
    </row>
    <row r="91" spans="1:16" x14ac:dyDescent="0.2">
      <c r="A91" s="24" t="s">
        <v>44</v>
      </c>
      <c r="E91" s="25" t="s">
        <v>2746</v>
      </c>
    </row>
    <row r="92" spans="1:16" ht="51" x14ac:dyDescent="0.2">
      <c r="A92" t="s">
        <v>46</v>
      </c>
      <c r="E92" s="23" t="s">
        <v>465</v>
      </c>
    </row>
    <row r="93" spans="1:16" x14ac:dyDescent="0.2">
      <c r="A93" s="12" t="s">
        <v>37</v>
      </c>
      <c r="B93" s="17" t="s">
        <v>121</v>
      </c>
      <c r="C93" s="17" t="s">
        <v>467</v>
      </c>
      <c r="D93" s="12" t="s">
        <v>45</v>
      </c>
      <c r="E93" s="18" t="s">
        <v>468</v>
      </c>
      <c r="F93" s="19" t="s">
        <v>166</v>
      </c>
      <c r="G93" s="20">
        <v>56.46</v>
      </c>
      <c r="H93" s="21">
        <v>0</v>
      </c>
      <c r="I93" s="21">
        <f>ROUND(ROUND(H93,2)*ROUND(G93,3),2)</f>
        <v>0</v>
      </c>
      <c r="O93">
        <f>(I93*21)/100</f>
        <v>0</v>
      </c>
      <c r="P93" t="s">
        <v>17</v>
      </c>
    </row>
    <row r="94" spans="1:16" x14ac:dyDescent="0.2">
      <c r="A94" s="22" t="s">
        <v>42</v>
      </c>
      <c r="E94" s="23" t="s">
        <v>718</v>
      </c>
    </row>
    <row r="95" spans="1:16" x14ac:dyDescent="0.2">
      <c r="A95" s="24" t="s">
        <v>44</v>
      </c>
      <c r="E95" s="25" t="s">
        <v>2747</v>
      </c>
    </row>
    <row r="96" spans="1:16" ht="51" x14ac:dyDescent="0.2">
      <c r="A96" t="s">
        <v>46</v>
      </c>
      <c r="E96" s="23" t="s">
        <v>465</v>
      </c>
    </row>
    <row r="97" spans="1:18" x14ac:dyDescent="0.2">
      <c r="A97" s="12" t="s">
        <v>37</v>
      </c>
      <c r="B97" s="17" t="s">
        <v>126</v>
      </c>
      <c r="C97" s="17" t="s">
        <v>805</v>
      </c>
      <c r="D97" s="12" t="s">
        <v>45</v>
      </c>
      <c r="E97" s="18" t="s">
        <v>806</v>
      </c>
      <c r="F97" s="19" t="s">
        <v>166</v>
      </c>
      <c r="G97" s="20">
        <v>28.1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8" x14ac:dyDescent="0.2">
      <c r="A98" s="22" t="s">
        <v>42</v>
      </c>
      <c r="E98" s="23" t="s">
        <v>2748</v>
      </c>
    </row>
    <row r="99" spans="1:18" ht="38.25" x14ac:dyDescent="0.2">
      <c r="A99" s="24" t="s">
        <v>44</v>
      </c>
      <c r="E99" s="25" t="s">
        <v>2749</v>
      </c>
    </row>
    <row r="100" spans="1:18" ht="140.25" x14ac:dyDescent="0.2">
      <c r="A100" t="s">
        <v>46</v>
      </c>
      <c r="E100" s="23" t="s">
        <v>481</v>
      </c>
    </row>
    <row r="101" spans="1:18" x14ac:dyDescent="0.2">
      <c r="A101" s="12" t="s">
        <v>37</v>
      </c>
      <c r="B101" s="17" t="s">
        <v>131</v>
      </c>
      <c r="C101" s="17" t="s">
        <v>483</v>
      </c>
      <c r="D101" s="12" t="s">
        <v>45</v>
      </c>
      <c r="E101" s="18" t="s">
        <v>484</v>
      </c>
      <c r="F101" s="19" t="s">
        <v>166</v>
      </c>
      <c r="G101" s="20">
        <v>28.24</v>
      </c>
      <c r="H101" s="21">
        <v>0</v>
      </c>
      <c r="I101" s="21">
        <f>ROUND(ROUND(H101,2)*ROUND(G101,3),2)</f>
        <v>0</v>
      </c>
      <c r="O101">
        <f>(I101*21)/100</f>
        <v>0</v>
      </c>
      <c r="P101" t="s">
        <v>17</v>
      </c>
    </row>
    <row r="102" spans="1:18" x14ac:dyDescent="0.2">
      <c r="A102" s="22" t="s">
        <v>42</v>
      </c>
      <c r="E102" s="23" t="s">
        <v>2750</v>
      </c>
    </row>
    <row r="103" spans="1:18" ht="38.25" x14ac:dyDescent="0.2">
      <c r="A103" s="24" t="s">
        <v>44</v>
      </c>
      <c r="E103" s="25" t="s">
        <v>2751</v>
      </c>
    </row>
    <row r="104" spans="1:18" ht="140.25" x14ac:dyDescent="0.2">
      <c r="A104" t="s">
        <v>46</v>
      </c>
      <c r="E104" s="23" t="s">
        <v>481</v>
      </c>
    </row>
    <row r="105" spans="1:18" x14ac:dyDescent="0.2">
      <c r="A105" s="12" t="s">
        <v>37</v>
      </c>
      <c r="B105" s="17" t="s">
        <v>136</v>
      </c>
      <c r="C105" s="17" t="s">
        <v>488</v>
      </c>
      <c r="D105" s="12" t="s">
        <v>45</v>
      </c>
      <c r="E105" s="18" t="s">
        <v>489</v>
      </c>
      <c r="F105" s="19" t="s">
        <v>166</v>
      </c>
      <c r="G105" s="20">
        <v>28.38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8" x14ac:dyDescent="0.2">
      <c r="A106" s="22" t="s">
        <v>42</v>
      </c>
      <c r="E106" s="23" t="s">
        <v>2752</v>
      </c>
    </row>
    <row r="107" spans="1:18" ht="38.25" x14ac:dyDescent="0.2">
      <c r="A107" s="24" t="s">
        <v>44</v>
      </c>
      <c r="E107" s="25" t="s">
        <v>2753</v>
      </c>
    </row>
    <row r="108" spans="1:18" ht="140.25" x14ac:dyDescent="0.2">
      <c r="A108" t="s">
        <v>46</v>
      </c>
      <c r="E108" s="23" t="s">
        <v>481</v>
      </c>
    </row>
    <row r="109" spans="1:18" ht="12.75" customHeight="1" x14ac:dyDescent="0.2">
      <c r="A109" s="2" t="s">
        <v>35</v>
      </c>
      <c r="B109" s="2"/>
      <c r="C109" s="27" t="s">
        <v>67</v>
      </c>
      <c r="D109" s="2"/>
      <c r="E109" s="15" t="s">
        <v>504</v>
      </c>
      <c r="F109" s="2"/>
      <c r="G109" s="2"/>
      <c r="H109" s="2"/>
      <c r="I109" s="28">
        <f>0+Q109</f>
        <v>0</v>
      </c>
      <c r="O109">
        <f>0+R109</f>
        <v>0</v>
      </c>
      <c r="Q109">
        <f>0+I110+I114+I118+I122+I126+I130+I134+I138+I142</f>
        <v>0</v>
      </c>
      <c r="R109">
        <f>0+O110+O114+O118+O122+O126+O130+O134+O138+O142</f>
        <v>0</v>
      </c>
    </row>
    <row r="110" spans="1:18" x14ac:dyDescent="0.2">
      <c r="A110" s="12" t="s">
        <v>37</v>
      </c>
      <c r="B110" s="17" t="s">
        <v>141</v>
      </c>
      <c r="C110" s="17" t="s">
        <v>2754</v>
      </c>
      <c r="D110" s="12" t="s">
        <v>45</v>
      </c>
      <c r="E110" s="18" t="s">
        <v>2755</v>
      </c>
      <c r="F110" s="19" t="s">
        <v>197</v>
      </c>
      <c r="G110" s="20">
        <v>2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8" x14ac:dyDescent="0.2">
      <c r="A111" s="22" t="s">
        <v>42</v>
      </c>
      <c r="E111" s="23" t="s">
        <v>2756</v>
      </c>
    </row>
    <row r="112" spans="1:18" x14ac:dyDescent="0.2">
      <c r="A112" s="24" t="s">
        <v>44</v>
      </c>
      <c r="E112" s="25" t="s">
        <v>45</v>
      </c>
    </row>
    <row r="113" spans="1:16" ht="255" x14ac:dyDescent="0.2">
      <c r="A113" t="s">
        <v>46</v>
      </c>
      <c r="E113" s="23" t="s">
        <v>525</v>
      </c>
    </row>
    <row r="114" spans="1:16" x14ac:dyDescent="0.2">
      <c r="A114" s="12" t="s">
        <v>37</v>
      </c>
      <c r="B114" s="17" t="s">
        <v>319</v>
      </c>
      <c r="C114" s="17" t="s">
        <v>521</v>
      </c>
      <c r="D114" s="12" t="s">
        <v>45</v>
      </c>
      <c r="E114" s="18" t="s">
        <v>522</v>
      </c>
      <c r="F114" s="19" t="s">
        <v>197</v>
      </c>
      <c r="G114" s="20">
        <v>78.5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6" x14ac:dyDescent="0.2">
      <c r="A115" s="22" t="s">
        <v>42</v>
      </c>
      <c r="E115" s="23" t="s">
        <v>45</v>
      </c>
    </row>
    <row r="116" spans="1:16" x14ac:dyDescent="0.2">
      <c r="A116" s="24" t="s">
        <v>44</v>
      </c>
      <c r="E116" s="25" t="s">
        <v>2757</v>
      </c>
    </row>
    <row r="117" spans="1:16" ht="255" x14ac:dyDescent="0.2">
      <c r="A117" t="s">
        <v>46</v>
      </c>
      <c r="E117" s="23" t="s">
        <v>525</v>
      </c>
    </row>
    <row r="118" spans="1:16" x14ac:dyDescent="0.2">
      <c r="A118" s="12" t="s">
        <v>37</v>
      </c>
      <c r="B118" s="17" t="s">
        <v>325</v>
      </c>
      <c r="C118" s="17" t="s">
        <v>2758</v>
      </c>
      <c r="D118" s="12" t="s">
        <v>45</v>
      </c>
      <c r="E118" s="18" t="s">
        <v>2759</v>
      </c>
      <c r="F118" s="19" t="s">
        <v>197</v>
      </c>
      <c r="G118" s="20">
        <v>7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6" x14ac:dyDescent="0.2">
      <c r="A119" s="22" t="s">
        <v>42</v>
      </c>
      <c r="E119" s="23" t="s">
        <v>2760</v>
      </c>
    </row>
    <row r="120" spans="1:16" x14ac:dyDescent="0.2">
      <c r="A120" s="24" t="s">
        <v>44</v>
      </c>
      <c r="E120" s="25" t="s">
        <v>45</v>
      </c>
    </row>
    <row r="121" spans="1:16" ht="255" x14ac:dyDescent="0.2">
      <c r="A121" t="s">
        <v>46</v>
      </c>
      <c r="E121" s="23" t="s">
        <v>525</v>
      </c>
    </row>
    <row r="122" spans="1:16" x14ac:dyDescent="0.2">
      <c r="A122" s="12" t="s">
        <v>37</v>
      </c>
      <c r="B122" s="17" t="s">
        <v>331</v>
      </c>
      <c r="C122" s="17" t="s">
        <v>2761</v>
      </c>
      <c r="D122" s="12" t="s">
        <v>45</v>
      </c>
      <c r="E122" s="18" t="s">
        <v>2762</v>
      </c>
      <c r="F122" s="19" t="s">
        <v>197</v>
      </c>
      <c r="G122" s="20">
        <v>299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6" x14ac:dyDescent="0.2">
      <c r="A123" s="22" t="s">
        <v>42</v>
      </c>
      <c r="E123" s="23" t="s">
        <v>2763</v>
      </c>
    </row>
    <row r="124" spans="1:16" x14ac:dyDescent="0.2">
      <c r="A124" s="24" t="s">
        <v>44</v>
      </c>
      <c r="E124" s="25" t="s">
        <v>45</v>
      </c>
    </row>
    <row r="125" spans="1:16" ht="255" x14ac:dyDescent="0.2">
      <c r="A125" t="s">
        <v>46</v>
      </c>
      <c r="E125" s="23" t="s">
        <v>525</v>
      </c>
    </row>
    <row r="126" spans="1:16" x14ac:dyDescent="0.2">
      <c r="A126" s="12" t="s">
        <v>37</v>
      </c>
      <c r="B126" s="17" t="s">
        <v>335</v>
      </c>
      <c r="C126" s="17" t="s">
        <v>2764</v>
      </c>
      <c r="D126" s="12" t="s">
        <v>45</v>
      </c>
      <c r="E126" s="18" t="s">
        <v>2765</v>
      </c>
      <c r="F126" s="19" t="s">
        <v>89</v>
      </c>
      <c r="G126" s="20">
        <v>9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6" x14ac:dyDescent="0.2">
      <c r="A127" s="22" t="s">
        <v>42</v>
      </c>
      <c r="E127" s="23" t="s">
        <v>45</v>
      </c>
    </row>
    <row r="128" spans="1:16" x14ac:dyDescent="0.2">
      <c r="A128" s="24" t="s">
        <v>44</v>
      </c>
      <c r="E128" s="25" t="s">
        <v>45</v>
      </c>
    </row>
    <row r="129" spans="1:16" ht="255" x14ac:dyDescent="0.2">
      <c r="A129" t="s">
        <v>46</v>
      </c>
      <c r="E129" s="23" t="s">
        <v>2766</v>
      </c>
    </row>
    <row r="130" spans="1:16" x14ac:dyDescent="0.2">
      <c r="A130" s="12" t="s">
        <v>37</v>
      </c>
      <c r="B130" s="17" t="s">
        <v>340</v>
      </c>
      <c r="C130" s="17" t="s">
        <v>2767</v>
      </c>
      <c r="D130" s="12" t="s">
        <v>45</v>
      </c>
      <c r="E130" s="18" t="s">
        <v>2768</v>
      </c>
      <c r="F130" s="19" t="s">
        <v>89</v>
      </c>
      <c r="G130" s="20">
        <v>2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45</v>
      </c>
    </row>
    <row r="132" spans="1:16" x14ac:dyDescent="0.2">
      <c r="A132" s="24" t="s">
        <v>44</v>
      </c>
      <c r="E132" s="25" t="s">
        <v>2769</v>
      </c>
    </row>
    <row r="133" spans="1:16" ht="242.25" x14ac:dyDescent="0.2">
      <c r="A133" t="s">
        <v>46</v>
      </c>
      <c r="E133" s="23" t="s">
        <v>2770</v>
      </c>
    </row>
    <row r="134" spans="1:16" x14ac:dyDescent="0.2">
      <c r="A134" s="12" t="s">
        <v>37</v>
      </c>
      <c r="B134" s="17" t="s">
        <v>347</v>
      </c>
      <c r="C134" s="17" t="s">
        <v>537</v>
      </c>
      <c r="D134" s="12" t="s">
        <v>45</v>
      </c>
      <c r="E134" s="18" t="s">
        <v>538</v>
      </c>
      <c r="F134" s="19" t="s">
        <v>89</v>
      </c>
      <c r="G134" s="20">
        <v>5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45</v>
      </c>
    </row>
    <row r="136" spans="1:16" x14ac:dyDescent="0.2">
      <c r="A136" s="24" t="s">
        <v>44</v>
      </c>
      <c r="E136" s="25" t="s">
        <v>45</v>
      </c>
    </row>
    <row r="137" spans="1:16" ht="76.5" x14ac:dyDescent="0.2">
      <c r="A137" t="s">
        <v>46</v>
      </c>
      <c r="E137" s="23" t="s">
        <v>540</v>
      </c>
    </row>
    <row r="138" spans="1:16" x14ac:dyDescent="0.2">
      <c r="A138" s="12" t="s">
        <v>37</v>
      </c>
      <c r="B138" s="17" t="s">
        <v>352</v>
      </c>
      <c r="C138" s="17" t="s">
        <v>2513</v>
      </c>
      <c r="D138" s="12" t="s">
        <v>45</v>
      </c>
      <c r="E138" s="18" t="s">
        <v>2514</v>
      </c>
      <c r="F138" s="19" t="s">
        <v>197</v>
      </c>
      <c r="G138" s="20">
        <v>299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45</v>
      </c>
    </row>
    <row r="140" spans="1:16" x14ac:dyDescent="0.2">
      <c r="A140" s="24" t="s">
        <v>44</v>
      </c>
      <c r="E140" s="25" t="s">
        <v>45</v>
      </c>
    </row>
    <row r="141" spans="1:16" ht="63.75" x14ac:dyDescent="0.2">
      <c r="A141" t="s">
        <v>46</v>
      </c>
      <c r="E141" s="23" t="s">
        <v>2516</v>
      </c>
    </row>
    <row r="142" spans="1:16" x14ac:dyDescent="0.2">
      <c r="A142" s="12" t="s">
        <v>37</v>
      </c>
      <c r="B142" s="17" t="s">
        <v>358</v>
      </c>
      <c r="C142" s="17" t="s">
        <v>2771</v>
      </c>
      <c r="D142" s="12" t="s">
        <v>45</v>
      </c>
      <c r="E142" s="18" t="s">
        <v>2772</v>
      </c>
      <c r="F142" s="19" t="s">
        <v>197</v>
      </c>
      <c r="G142" s="20">
        <v>299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45</v>
      </c>
    </row>
    <row r="144" spans="1:16" x14ac:dyDescent="0.2">
      <c r="A144" s="24" t="s">
        <v>44</v>
      </c>
      <c r="E144" s="25" t="s">
        <v>45</v>
      </c>
    </row>
    <row r="145" spans="1:18" ht="25.5" x14ac:dyDescent="0.2">
      <c r="A145" t="s">
        <v>46</v>
      </c>
      <c r="E145" s="23" t="s">
        <v>2773</v>
      </c>
    </row>
    <row r="146" spans="1:18" ht="12.75" customHeight="1" x14ac:dyDescent="0.2">
      <c r="A146" s="2" t="s">
        <v>35</v>
      </c>
      <c r="B146" s="2"/>
      <c r="C146" s="27" t="s">
        <v>32</v>
      </c>
      <c r="D146" s="2"/>
      <c r="E146" s="15" t="s">
        <v>177</v>
      </c>
      <c r="F146" s="2"/>
      <c r="G146" s="2"/>
      <c r="H146" s="2"/>
      <c r="I146" s="28">
        <f>0+Q146</f>
        <v>0</v>
      </c>
      <c r="O146">
        <f>0+R146</f>
        <v>0</v>
      </c>
      <c r="Q146">
        <f>0+I147+I151+I155+I159+I163+I167</f>
        <v>0</v>
      </c>
      <c r="R146">
        <f>0+O147+O151+O155+O159+O163+O167</f>
        <v>0</v>
      </c>
    </row>
    <row r="147" spans="1:18" x14ac:dyDescent="0.2">
      <c r="A147" s="12" t="s">
        <v>37</v>
      </c>
      <c r="B147" s="17" t="s">
        <v>364</v>
      </c>
      <c r="C147" s="17" t="s">
        <v>2774</v>
      </c>
      <c r="D147" s="12" t="s">
        <v>45</v>
      </c>
      <c r="E147" s="18" t="s">
        <v>2775</v>
      </c>
      <c r="F147" s="19" t="s">
        <v>89</v>
      </c>
      <c r="G147" s="20">
        <v>1</v>
      </c>
      <c r="H147" s="21">
        <v>0</v>
      </c>
      <c r="I147" s="21">
        <f>ROUND(ROUND(H147,2)*ROUND(G147,3),2)</f>
        <v>0</v>
      </c>
      <c r="O147">
        <f>(I147*21)/100</f>
        <v>0</v>
      </c>
      <c r="P147" t="s">
        <v>17</v>
      </c>
    </row>
    <row r="148" spans="1:18" x14ac:dyDescent="0.2">
      <c r="A148" s="22" t="s">
        <v>42</v>
      </c>
      <c r="E148" s="23" t="s">
        <v>45</v>
      </c>
    </row>
    <row r="149" spans="1:18" x14ac:dyDescent="0.2">
      <c r="A149" s="24" t="s">
        <v>44</v>
      </c>
      <c r="E149" s="25" t="s">
        <v>2776</v>
      </c>
    </row>
    <row r="150" spans="1:18" ht="409.5" x14ac:dyDescent="0.2">
      <c r="A150" t="s">
        <v>46</v>
      </c>
      <c r="E150" s="23" t="s">
        <v>644</v>
      </c>
    </row>
    <row r="151" spans="1:18" x14ac:dyDescent="0.2">
      <c r="A151" s="12" t="s">
        <v>37</v>
      </c>
      <c r="B151" s="17" t="s">
        <v>370</v>
      </c>
      <c r="C151" s="17" t="s">
        <v>2777</v>
      </c>
      <c r="D151" s="12" t="s">
        <v>45</v>
      </c>
      <c r="E151" s="18" t="s">
        <v>2778</v>
      </c>
      <c r="F151" s="19" t="s">
        <v>89</v>
      </c>
      <c r="G151" s="20">
        <v>1</v>
      </c>
      <c r="H151" s="21">
        <v>0</v>
      </c>
      <c r="I151" s="21">
        <f>ROUND(ROUND(H151,2)*ROUND(G151,3),2)</f>
        <v>0</v>
      </c>
      <c r="O151">
        <f>(I151*21)/100</f>
        <v>0</v>
      </c>
      <c r="P151" t="s">
        <v>17</v>
      </c>
    </row>
    <row r="152" spans="1:18" x14ac:dyDescent="0.2">
      <c r="A152" s="22" t="s">
        <v>42</v>
      </c>
      <c r="E152" s="23" t="s">
        <v>45</v>
      </c>
    </row>
    <row r="153" spans="1:18" x14ac:dyDescent="0.2">
      <c r="A153" s="24" t="s">
        <v>44</v>
      </c>
      <c r="E153" s="25" t="s">
        <v>2779</v>
      </c>
    </row>
    <row r="154" spans="1:18" ht="409.5" x14ac:dyDescent="0.2">
      <c r="A154" t="s">
        <v>46</v>
      </c>
      <c r="E154" s="23" t="s">
        <v>644</v>
      </c>
    </row>
    <row r="155" spans="1:18" x14ac:dyDescent="0.2">
      <c r="A155" s="12" t="s">
        <v>37</v>
      </c>
      <c r="B155" s="17" t="s">
        <v>376</v>
      </c>
      <c r="C155" s="17" t="s">
        <v>1292</v>
      </c>
      <c r="D155" s="12" t="s">
        <v>45</v>
      </c>
      <c r="E155" s="18" t="s">
        <v>1293</v>
      </c>
      <c r="F155" s="19" t="s">
        <v>197</v>
      </c>
      <c r="G155" s="20">
        <v>40.4</v>
      </c>
      <c r="H155" s="21">
        <v>0</v>
      </c>
      <c r="I155" s="21">
        <f>ROUND(ROUND(H155,2)*ROUND(G155,3),2)</f>
        <v>0</v>
      </c>
      <c r="O155">
        <f>(I155*21)/100</f>
        <v>0</v>
      </c>
      <c r="P155" t="s">
        <v>17</v>
      </c>
    </row>
    <row r="156" spans="1:18" x14ac:dyDescent="0.2">
      <c r="A156" s="22" t="s">
        <v>42</v>
      </c>
      <c r="E156" s="23" t="s">
        <v>45</v>
      </c>
    </row>
    <row r="157" spans="1:18" ht="38.25" x14ac:dyDescent="0.2">
      <c r="A157" s="24" t="s">
        <v>44</v>
      </c>
      <c r="E157" s="25" t="s">
        <v>2780</v>
      </c>
    </row>
    <row r="158" spans="1:18" ht="25.5" x14ac:dyDescent="0.2">
      <c r="A158" t="s">
        <v>46</v>
      </c>
      <c r="E158" s="23" t="s">
        <v>1295</v>
      </c>
    </row>
    <row r="159" spans="1:18" x14ac:dyDescent="0.2">
      <c r="A159" s="12" t="s">
        <v>37</v>
      </c>
      <c r="B159" s="17" t="s">
        <v>382</v>
      </c>
      <c r="C159" s="17" t="s">
        <v>184</v>
      </c>
      <c r="D159" s="12" t="s">
        <v>45</v>
      </c>
      <c r="E159" s="18" t="s">
        <v>185</v>
      </c>
      <c r="F159" s="19" t="s">
        <v>180</v>
      </c>
      <c r="G159" s="20">
        <v>27.280999999999999</v>
      </c>
      <c r="H159" s="21">
        <v>0</v>
      </c>
      <c r="I159" s="21">
        <f>ROUND(ROUND(H159,2)*ROUND(G159,3),2)</f>
        <v>0</v>
      </c>
      <c r="O159">
        <f>(I159*21)/100</f>
        <v>0</v>
      </c>
      <c r="P159" t="s">
        <v>17</v>
      </c>
    </row>
    <row r="160" spans="1:18" x14ac:dyDescent="0.2">
      <c r="A160" s="22" t="s">
        <v>42</v>
      </c>
      <c r="E160" s="23" t="s">
        <v>181</v>
      </c>
    </row>
    <row r="161" spans="1:16" x14ac:dyDescent="0.2">
      <c r="A161" s="24" t="s">
        <v>44</v>
      </c>
      <c r="E161" s="25" t="s">
        <v>2781</v>
      </c>
    </row>
    <row r="162" spans="1:16" ht="114.75" x14ac:dyDescent="0.2">
      <c r="A162" t="s">
        <v>46</v>
      </c>
      <c r="E162" s="23" t="s">
        <v>183</v>
      </c>
    </row>
    <row r="163" spans="1:16" x14ac:dyDescent="0.2">
      <c r="A163" s="12" t="s">
        <v>37</v>
      </c>
      <c r="B163" s="17" t="s">
        <v>388</v>
      </c>
      <c r="C163" s="17" t="s">
        <v>864</v>
      </c>
      <c r="D163" s="12" t="s">
        <v>45</v>
      </c>
      <c r="E163" s="18" t="s">
        <v>865</v>
      </c>
      <c r="F163" s="19" t="s">
        <v>197</v>
      </c>
      <c r="G163" s="20">
        <v>17</v>
      </c>
      <c r="H163" s="21">
        <v>0</v>
      </c>
      <c r="I163" s="21">
        <f>ROUND(ROUND(H163,2)*ROUND(G163,3),2)</f>
        <v>0</v>
      </c>
      <c r="O163">
        <f>(I163*21)/100</f>
        <v>0</v>
      </c>
      <c r="P163" t="s">
        <v>17</v>
      </c>
    </row>
    <row r="164" spans="1:16" x14ac:dyDescent="0.2">
      <c r="A164" s="22" t="s">
        <v>42</v>
      </c>
      <c r="E164" s="23" t="s">
        <v>45</v>
      </c>
    </row>
    <row r="165" spans="1:16" x14ac:dyDescent="0.2">
      <c r="A165" s="24" t="s">
        <v>44</v>
      </c>
      <c r="E165" s="25" t="s">
        <v>2782</v>
      </c>
    </row>
    <row r="166" spans="1:16" ht="127.5" x14ac:dyDescent="0.2">
      <c r="A166" t="s">
        <v>46</v>
      </c>
      <c r="E166" s="23" t="s">
        <v>199</v>
      </c>
    </row>
    <row r="167" spans="1:16" x14ac:dyDescent="0.2">
      <c r="A167" s="12" t="s">
        <v>37</v>
      </c>
      <c r="B167" s="17" t="s">
        <v>394</v>
      </c>
      <c r="C167" s="17" t="s">
        <v>965</v>
      </c>
      <c r="D167" s="12" t="s">
        <v>45</v>
      </c>
      <c r="E167" s="18" t="s">
        <v>966</v>
      </c>
      <c r="F167" s="19" t="s">
        <v>180</v>
      </c>
      <c r="G167" s="20">
        <v>8.2000000000000003E-2</v>
      </c>
      <c r="H167" s="21">
        <v>0</v>
      </c>
      <c r="I167" s="21">
        <f>ROUND(ROUND(H167,2)*ROUND(G167,3),2)</f>
        <v>0</v>
      </c>
      <c r="O167">
        <f>(I167*21)/100</f>
        <v>0</v>
      </c>
      <c r="P167" t="s">
        <v>17</v>
      </c>
    </row>
    <row r="168" spans="1:16" x14ac:dyDescent="0.2">
      <c r="A168" s="22" t="s">
        <v>42</v>
      </c>
      <c r="E168" s="23" t="s">
        <v>181</v>
      </c>
    </row>
    <row r="169" spans="1:16" ht="51" x14ac:dyDescent="0.2">
      <c r="A169" s="24" t="s">
        <v>44</v>
      </c>
      <c r="E169" s="25" t="s">
        <v>2783</v>
      </c>
    </row>
    <row r="170" spans="1:16" ht="89.25" x14ac:dyDescent="0.2">
      <c r="A170" t="s">
        <v>46</v>
      </c>
      <c r="E170" s="23" t="s">
        <v>964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9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0+O9+O14+O43+O60+O85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2784</v>
      </c>
      <c r="I3" s="26">
        <f>0+I9+I14+I43+I60+I85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2714</v>
      </c>
      <c r="D4" s="29"/>
      <c r="E4" s="9" t="s">
        <v>2715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2784</v>
      </c>
      <c r="D5" s="33"/>
      <c r="E5" s="11" t="s">
        <v>2785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0.127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25.5" x14ac:dyDescent="0.2">
      <c r="A11" s="22" t="s">
        <v>42</v>
      </c>
      <c r="E11" s="23" t="s">
        <v>2786</v>
      </c>
    </row>
    <row r="12" spans="1:18" x14ac:dyDescent="0.2">
      <c r="A12" s="24" t="s">
        <v>44</v>
      </c>
      <c r="E12" s="25" t="s">
        <v>2787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</f>
        <v>0</v>
      </c>
      <c r="R14">
        <f>0+O15+O19+O23+O27+O31+O35+O39</f>
        <v>0</v>
      </c>
    </row>
    <row r="15" spans="1:18" x14ac:dyDescent="0.2">
      <c r="A15" s="12" t="s">
        <v>37</v>
      </c>
      <c r="B15" s="17" t="s">
        <v>17</v>
      </c>
      <c r="C15" s="17" t="s">
        <v>259</v>
      </c>
      <c r="D15" s="12" t="s">
        <v>45</v>
      </c>
      <c r="E15" s="18" t="s">
        <v>260</v>
      </c>
      <c r="F15" s="19" t="s">
        <v>180</v>
      </c>
      <c r="G15" s="20">
        <v>1.296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45</v>
      </c>
    </row>
    <row r="17" spans="1:16" x14ac:dyDescent="0.2">
      <c r="A17" s="24" t="s">
        <v>44</v>
      </c>
      <c r="E17" s="25" t="s">
        <v>2788</v>
      </c>
    </row>
    <row r="18" spans="1:16" ht="306" x14ac:dyDescent="0.2">
      <c r="A18" t="s">
        <v>46</v>
      </c>
      <c r="E18" s="23" t="s">
        <v>262</v>
      </c>
    </row>
    <row r="19" spans="1:16" x14ac:dyDescent="0.2">
      <c r="A19" s="12" t="s">
        <v>37</v>
      </c>
      <c r="B19" s="17" t="s">
        <v>16</v>
      </c>
      <c r="C19" s="17" t="s">
        <v>263</v>
      </c>
      <c r="D19" s="12" t="s">
        <v>45</v>
      </c>
      <c r="E19" s="18" t="s">
        <v>264</v>
      </c>
      <c r="F19" s="19" t="s">
        <v>180</v>
      </c>
      <c r="G19" s="20">
        <v>10.14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254</v>
      </c>
    </row>
    <row r="21" spans="1:16" x14ac:dyDescent="0.2">
      <c r="A21" s="24" t="s">
        <v>44</v>
      </c>
      <c r="E21" s="25" t="s">
        <v>2789</v>
      </c>
    </row>
    <row r="22" spans="1:16" ht="318.75" x14ac:dyDescent="0.2">
      <c r="A22" t="s">
        <v>46</v>
      </c>
      <c r="E22" s="23" t="s">
        <v>266</v>
      </c>
    </row>
    <row r="23" spans="1:16" x14ac:dyDescent="0.2">
      <c r="A23" s="12" t="s">
        <v>37</v>
      </c>
      <c r="B23" s="17" t="s">
        <v>25</v>
      </c>
      <c r="C23" s="17" t="s">
        <v>267</v>
      </c>
      <c r="D23" s="12" t="s">
        <v>45</v>
      </c>
      <c r="E23" s="18" t="s">
        <v>268</v>
      </c>
      <c r="F23" s="19" t="s">
        <v>180</v>
      </c>
      <c r="G23" s="20">
        <v>97.445999999999998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691</v>
      </c>
    </row>
    <row r="25" spans="1:16" ht="127.5" x14ac:dyDescent="0.2">
      <c r="A25" s="24" t="s">
        <v>44</v>
      </c>
      <c r="E25" s="25" t="s">
        <v>2790</v>
      </c>
    </row>
    <row r="26" spans="1:16" ht="318.75" x14ac:dyDescent="0.2">
      <c r="A26" t="s">
        <v>46</v>
      </c>
      <c r="E26" s="23" t="s">
        <v>266</v>
      </c>
    </row>
    <row r="27" spans="1:16" x14ac:dyDescent="0.2">
      <c r="A27" s="12" t="s">
        <v>37</v>
      </c>
      <c r="B27" s="17" t="s">
        <v>27</v>
      </c>
      <c r="C27" s="17" t="s">
        <v>279</v>
      </c>
      <c r="D27" s="12" t="s">
        <v>45</v>
      </c>
      <c r="E27" s="18" t="s">
        <v>280</v>
      </c>
      <c r="F27" s="19" t="s">
        <v>180</v>
      </c>
      <c r="G27" s="20">
        <v>107.59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45</v>
      </c>
    </row>
    <row r="29" spans="1:16" ht="38.25" x14ac:dyDescent="0.2">
      <c r="A29" s="24" t="s">
        <v>44</v>
      </c>
      <c r="E29" s="25" t="s">
        <v>2791</v>
      </c>
    </row>
    <row r="30" spans="1:16" ht="191.25" x14ac:dyDescent="0.2">
      <c r="A30" t="s">
        <v>46</v>
      </c>
      <c r="E30" s="23" t="s">
        <v>282</v>
      </c>
    </row>
    <row r="31" spans="1:16" x14ac:dyDescent="0.2">
      <c r="A31" s="12" t="s">
        <v>37</v>
      </c>
      <c r="B31" s="17" t="s">
        <v>29</v>
      </c>
      <c r="C31" s="17" t="s">
        <v>297</v>
      </c>
      <c r="D31" s="12" t="s">
        <v>45</v>
      </c>
      <c r="E31" s="18" t="s">
        <v>298</v>
      </c>
      <c r="F31" s="19" t="s">
        <v>180</v>
      </c>
      <c r="G31" s="20">
        <v>1.296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299</v>
      </c>
    </row>
    <row r="33" spans="1:18" ht="63.75" x14ac:dyDescent="0.2">
      <c r="A33" s="24" t="s">
        <v>44</v>
      </c>
      <c r="E33" s="25" t="s">
        <v>2792</v>
      </c>
    </row>
    <row r="34" spans="1:18" ht="229.5" x14ac:dyDescent="0.2">
      <c r="A34" t="s">
        <v>46</v>
      </c>
      <c r="E34" s="23" t="s">
        <v>301</v>
      </c>
    </row>
    <row r="35" spans="1:18" x14ac:dyDescent="0.2">
      <c r="A35" s="12" t="s">
        <v>37</v>
      </c>
      <c r="B35" s="17" t="s">
        <v>64</v>
      </c>
      <c r="C35" s="17" t="s">
        <v>302</v>
      </c>
      <c r="D35" s="12" t="s">
        <v>45</v>
      </c>
      <c r="E35" s="18" t="s">
        <v>303</v>
      </c>
      <c r="F35" s="19" t="s">
        <v>180</v>
      </c>
      <c r="G35" s="20">
        <v>57.167999999999999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419</v>
      </c>
    </row>
    <row r="37" spans="1:18" ht="76.5" x14ac:dyDescent="0.2">
      <c r="A37" s="24" t="s">
        <v>44</v>
      </c>
      <c r="E37" s="25" t="s">
        <v>2793</v>
      </c>
    </row>
    <row r="38" spans="1:18" ht="229.5" x14ac:dyDescent="0.2">
      <c r="A38" t="s">
        <v>46</v>
      </c>
      <c r="E38" s="23" t="s">
        <v>306</v>
      </c>
    </row>
    <row r="39" spans="1:18" x14ac:dyDescent="0.2">
      <c r="A39" s="12" t="s">
        <v>37</v>
      </c>
      <c r="B39" s="17" t="s">
        <v>67</v>
      </c>
      <c r="C39" s="17" t="s">
        <v>307</v>
      </c>
      <c r="D39" s="12" t="s">
        <v>45</v>
      </c>
      <c r="E39" s="18" t="s">
        <v>308</v>
      </c>
      <c r="F39" s="19" t="s">
        <v>180</v>
      </c>
      <c r="G39" s="20">
        <v>35.216000000000001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2794</v>
      </c>
    </row>
    <row r="41" spans="1:18" ht="63.75" x14ac:dyDescent="0.2">
      <c r="A41" s="24" t="s">
        <v>44</v>
      </c>
      <c r="E41" s="25" t="s">
        <v>2795</v>
      </c>
    </row>
    <row r="42" spans="1:18" ht="293.25" x14ac:dyDescent="0.2">
      <c r="A42" t="s">
        <v>46</v>
      </c>
      <c r="E42" s="23" t="s">
        <v>310</v>
      </c>
    </row>
    <row r="43" spans="1:18" ht="12.75" customHeight="1" x14ac:dyDescent="0.2">
      <c r="A43" s="2" t="s">
        <v>35</v>
      </c>
      <c r="B43" s="2"/>
      <c r="C43" s="27" t="s">
        <v>25</v>
      </c>
      <c r="D43" s="2"/>
      <c r="E43" s="15" t="s">
        <v>405</v>
      </c>
      <c r="F43" s="2"/>
      <c r="G43" s="2"/>
      <c r="H43" s="2"/>
      <c r="I43" s="28">
        <f>0+Q43</f>
        <v>0</v>
      </c>
      <c r="O43">
        <f>0+R43</f>
        <v>0</v>
      </c>
      <c r="Q43">
        <f>0+I44+I48+I52+I56</f>
        <v>0</v>
      </c>
      <c r="R43">
        <f>0+O44+O48+O52+O56</f>
        <v>0</v>
      </c>
    </row>
    <row r="44" spans="1:18" x14ac:dyDescent="0.2">
      <c r="A44" s="12" t="s">
        <v>37</v>
      </c>
      <c r="B44" s="17" t="s">
        <v>32</v>
      </c>
      <c r="C44" s="17" t="s">
        <v>407</v>
      </c>
      <c r="D44" s="12" t="s">
        <v>45</v>
      </c>
      <c r="E44" s="18" t="s">
        <v>408</v>
      </c>
      <c r="F44" s="19" t="s">
        <v>180</v>
      </c>
      <c r="G44" s="20">
        <v>1.1000000000000001</v>
      </c>
      <c r="H44" s="21">
        <v>0</v>
      </c>
      <c r="I44" s="21">
        <f>ROUND(ROUND(H44,2)*ROUND(G44,3),2)</f>
        <v>0</v>
      </c>
      <c r="O44">
        <f>(I44*21)/100</f>
        <v>0</v>
      </c>
      <c r="P44" t="s">
        <v>17</v>
      </c>
    </row>
    <row r="45" spans="1:18" x14ac:dyDescent="0.2">
      <c r="A45" s="22" t="s">
        <v>42</v>
      </c>
      <c r="E45" s="23" t="s">
        <v>45</v>
      </c>
    </row>
    <row r="46" spans="1:18" ht="25.5" x14ac:dyDescent="0.2">
      <c r="A46" s="24" t="s">
        <v>44</v>
      </c>
      <c r="E46" s="25" t="s">
        <v>2796</v>
      </c>
    </row>
    <row r="47" spans="1:18" ht="369.75" x14ac:dyDescent="0.2">
      <c r="A47" t="s">
        <v>46</v>
      </c>
      <c r="E47" s="23" t="s">
        <v>410</v>
      </c>
    </row>
    <row r="48" spans="1:18" x14ac:dyDescent="0.2">
      <c r="A48" s="12" t="s">
        <v>37</v>
      </c>
      <c r="B48" s="17" t="s">
        <v>34</v>
      </c>
      <c r="C48" s="17" t="s">
        <v>703</v>
      </c>
      <c r="D48" s="12" t="s">
        <v>45</v>
      </c>
      <c r="E48" s="18" t="s">
        <v>704</v>
      </c>
      <c r="F48" s="19" t="s">
        <v>180</v>
      </c>
      <c r="G48" s="20">
        <v>2.347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8" x14ac:dyDescent="0.2">
      <c r="A49" s="22" t="s">
        <v>42</v>
      </c>
      <c r="E49" s="23" t="s">
        <v>705</v>
      </c>
    </row>
    <row r="50" spans="1:18" ht="51" x14ac:dyDescent="0.2">
      <c r="A50" s="24" t="s">
        <v>44</v>
      </c>
      <c r="E50" s="25" t="s">
        <v>2797</v>
      </c>
    </row>
    <row r="51" spans="1:18" ht="369.75" x14ac:dyDescent="0.2">
      <c r="A51" t="s">
        <v>46</v>
      </c>
      <c r="E51" s="23" t="s">
        <v>410</v>
      </c>
    </row>
    <row r="52" spans="1:18" x14ac:dyDescent="0.2">
      <c r="A52" s="12" t="s">
        <v>37</v>
      </c>
      <c r="B52" s="17" t="s">
        <v>74</v>
      </c>
      <c r="C52" s="17" t="s">
        <v>417</v>
      </c>
      <c r="D52" s="12" t="s">
        <v>45</v>
      </c>
      <c r="E52" s="18" t="s">
        <v>418</v>
      </c>
      <c r="F52" s="19" t="s">
        <v>180</v>
      </c>
      <c r="G52" s="20">
        <v>13.891</v>
      </c>
      <c r="H52" s="21">
        <v>0</v>
      </c>
      <c r="I52" s="21">
        <f>ROUND(ROUND(H52,2)*ROUND(G52,3),2)</f>
        <v>0</v>
      </c>
      <c r="O52">
        <f>(I52*21)/100</f>
        <v>0</v>
      </c>
      <c r="P52" t="s">
        <v>17</v>
      </c>
    </row>
    <row r="53" spans="1:18" x14ac:dyDescent="0.2">
      <c r="A53" s="22" t="s">
        <v>42</v>
      </c>
      <c r="E53" s="23" t="s">
        <v>2798</v>
      </c>
    </row>
    <row r="54" spans="1:18" ht="51" x14ac:dyDescent="0.2">
      <c r="A54" s="24" t="s">
        <v>44</v>
      </c>
      <c r="E54" s="25" t="s">
        <v>2799</v>
      </c>
    </row>
    <row r="55" spans="1:18" ht="38.25" x14ac:dyDescent="0.2">
      <c r="A55" t="s">
        <v>46</v>
      </c>
      <c r="E55" s="23" t="s">
        <v>357</v>
      </c>
    </row>
    <row r="56" spans="1:18" x14ac:dyDescent="0.2">
      <c r="A56" s="12" t="s">
        <v>37</v>
      </c>
      <c r="B56" s="17" t="s">
        <v>79</v>
      </c>
      <c r="C56" s="17" t="s">
        <v>428</v>
      </c>
      <c r="D56" s="12" t="s">
        <v>45</v>
      </c>
      <c r="E56" s="18" t="s">
        <v>429</v>
      </c>
      <c r="F56" s="19" t="s">
        <v>180</v>
      </c>
      <c r="G56" s="20">
        <v>2.2000000000000002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2" t="s">
        <v>42</v>
      </c>
      <c r="E57" s="23" t="s">
        <v>45</v>
      </c>
    </row>
    <row r="58" spans="1:18" x14ac:dyDescent="0.2">
      <c r="A58" s="24" t="s">
        <v>44</v>
      </c>
      <c r="E58" s="25" t="s">
        <v>2800</v>
      </c>
    </row>
    <row r="59" spans="1:18" ht="102" x14ac:dyDescent="0.2">
      <c r="A59" t="s">
        <v>46</v>
      </c>
      <c r="E59" s="23" t="s">
        <v>431</v>
      </c>
    </row>
    <row r="60" spans="1:18" ht="12.75" customHeight="1" x14ac:dyDescent="0.2">
      <c r="A60" s="2" t="s">
        <v>35</v>
      </c>
      <c r="B60" s="2"/>
      <c r="C60" s="27" t="s">
        <v>67</v>
      </c>
      <c r="D60" s="2"/>
      <c r="E60" s="15" t="s">
        <v>504</v>
      </c>
      <c r="F60" s="2"/>
      <c r="G60" s="2"/>
      <c r="H60" s="2"/>
      <c r="I60" s="28">
        <f>0+Q60</f>
        <v>0</v>
      </c>
      <c r="O60">
        <f>0+R60</f>
        <v>0</v>
      </c>
      <c r="Q60">
        <f>0+I61+I65+I69+I73+I77+I81</f>
        <v>0</v>
      </c>
      <c r="R60">
        <f>0+O61+O65+O69+O73+O77+O81</f>
        <v>0</v>
      </c>
    </row>
    <row r="61" spans="1:18" x14ac:dyDescent="0.2">
      <c r="A61" s="12" t="s">
        <v>37</v>
      </c>
      <c r="B61" s="17" t="s">
        <v>84</v>
      </c>
      <c r="C61" s="17" t="s">
        <v>521</v>
      </c>
      <c r="D61" s="12" t="s">
        <v>45</v>
      </c>
      <c r="E61" s="18" t="s">
        <v>522</v>
      </c>
      <c r="F61" s="19" t="s">
        <v>197</v>
      </c>
      <c r="G61" s="20">
        <v>5</v>
      </c>
      <c r="H61" s="21">
        <v>0</v>
      </c>
      <c r="I61" s="21">
        <f>ROUND(ROUND(H61,2)*ROUND(G61,3),2)</f>
        <v>0</v>
      </c>
      <c r="O61">
        <f>(I61*21)/100</f>
        <v>0</v>
      </c>
      <c r="P61" t="s">
        <v>17</v>
      </c>
    </row>
    <row r="62" spans="1:18" x14ac:dyDescent="0.2">
      <c r="A62" s="22" t="s">
        <v>42</v>
      </c>
      <c r="E62" s="23" t="s">
        <v>2801</v>
      </c>
    </row>
    <row r="63" spans="1:18" x14ac:dyDescent="0.2">
      <c r="A63" s="24" t="s">
        <v>44</v>
      </c>
      <c r="E63" s="25" t="s">
        <v>2802</v>
      </c>
    </row>
    <row r="64" spans="1:18" ht="255" x14ac:dyDescent="0.2">
      <c r="A64" t="s">
        <v>46</v>
      </c>
      <c r="E64" s="23" t="s">
        <v>525</v>
      </c>
    </row>
    <row r="65" spans="1:16" x14ac:dyDescent="0.2">
      <c r="A65" s="12" t="s">
        <v>37</v>
      </c>
      <c r="B65" s="17" t="s">
        <v>86</v>
      </c>
      <c r="C65" s="17" t="s">
        <v>527</v>
      </c>
      <c r="D65" s="12" t="s">
        <v>45</v>
      </c>
      <c r="E65" s="18" t="s">
        <v>528</v>
      </c>
      <c r="F65" s="19" t="s">
        <v>197</v>
      </c>
      <c r="G65" s="20">
        <v>110.6</v>
      </c>
      <c r="H65" s="21">
        <v>0</v>
      </c>
      <c r="I65" s="21">
        <f>ROUND(ROUND(H65,2)*ROUND(G65,3),2)</f>
        <v>0</v>
      </c>
      <c r="O65">
        <f>(I65*21)/100</f>
        <v>0</v>
      </c>
      <c r="P65" t="s">
        <v>17</v>
      </c>
    </row>
    <row r="66" spans="1:16" x14ac:dyDescent="0.2">
      <c r="A66" s="22" t="s">
        <v>42</v>
      </c>
      <c r="E66" s="23" t="s">
        <v>2803</v>
      </c>
    </row>
    <row r="67" spans="1:16" x14ac:dyDescent="0.2">
      <c r="A67" s="24" t="s">
        <v>44</v>
      </c>
      <c r="E67" s="25" t="s">
        <v>2804</v>
      </c>
    </row>
    <row r="68" spans="1:16" ht="255" x14ac:dyDescent="0.2">
      <c r="A68" t="s">
        <v>46</v>
      </c>
      <c r="E68" s="23" t="s">
        <v>525</v>
      </c>
    </row>
    <row r="69" spans="1:16" x14ac:dyDescent="0.2">
      <c r="A69" s="12" t="s">
        <v>37</v>
      </c>
      <c r="B69" s="17" t="s">
        <v>93</v>
      </c>
      <c r="C69" s="17" t="s">
        <v>2805</v>
      </c>
      <c r="D69" s="12" t="s">
        <v>45</v>
      </c>
      <c r="E69" s="18" t="s">
        <v>2806</v>
      </c>
      <c r="F69" s="19" t="s">
        <v>89</v>
      </c>
      <c r="G69" s="20">
        <v>5</v>
      </c>
      <c r="H69" s="21">
        <v>0</v>
      </c>
      <c r="I69" s="21">
        <f>ROUND(ROUND(H69,2)*ROUND(G69,3),2)</f>
        <v>0</v>
      </c>
      <c r="O69">
        <f>(I69*21)/100</f>
        <v>0</v>
      </c>
      <c r="P69" t="s">
        <v>17</v>
      </c>
    </row>
    <row r="70" spans="1:16" x14ac:dyDescent="0.2">
      <c r="A70" s="22" t="s">
        <v>42</v>
      </c>
      <c r="E70" s="23" t="s">
        <v>45</v>
      </c>
    </row>
    <row r="71" spans="1:16" x14ac:dyDescent="0.2">
      <c r="A71" s="24" t="s">
        <v>44</v>
      </c>
      <c r="E71" s="25" t="s">
        <v>45</v>
      </c>
    </row>
    <row r="72" spans="1:16" ht="255" x14ac:dyDescent="0.2">
      <c r="A72" t="s">
        <v>46</v>
      </c>
      <c r="E72" s="23" t="s">
        <v>2766</v>
      </c>
    </row>
    <row r="73" spans="1:16" x14ac:dyDescent="0.2">
      <c r="A73" s="12" t="s">
        <v>37</v>
      </c>
      <c r="B73" s="17" t="s">
        <v>99</v>
      </c>
      <c r="C73" s="17" t="s">
        <v>537</v>
      </c>
      <c r="D73" s="12" t="s">
        <v>45</v>
      </c>
      <c r="E73" s="18" t="s">
        <v>538</v>
      </c>
      <c r="F73" s="19" t="s">
        <v>89</v>
      </c>
      <c r="G73" s="20">
        <v>5</v>
      </c>
      <c r="H73" s="21">
        <v>0</v>
      </c>
      <c r="I73" s="21">
        <f>ROUND(ROUND(H73,2)*ROUND(G73,3),2)</f>
        <v>0</v>
      </c>
      <c r="O73">
        <f>(I73*21)/100</f>
        <v>0</v>
      </c>
      <c r="P73" t="s">
        <v>17</v>
      </c>
    </row>
    <row r="74" spans="1:16" x14ac:dyDescent="0.2">
      <c r="A74" s="22" t="s">
        <v>42</v>
      </c>
      <c r="E74" s="23" t="s">
        <v>45</v>
      </c>
    </row>
    <row r="75" spans="1:16" x14ac:dyDescent="0.2">
      <c r="A75" s="24" t="s">
        <v>44</v>
      </c>
      <c r="E75" s="25" t="s">
        <v>45</v>
      </c>
    </row>
    <row r="76" spans="1:16" ht="76.5" x14ac:dyDescent="0.2">
      <c r="A76" t="s">
        <v>46</v>
      </c>
      <c r="E76" s="23" t="s">
        <v>540</v>
      </c>
    </row>
    <row r="77" spans="1:16" x14ac:dyDescent="0.2">
      <c r="A77" s="12" t="s">
        <v>37</v>
      </c>
      <c r="B77" s="17" t="s">
        <v>103</v>
      </c>
      <c r="C77" s="17" t="s">
        <v>2807</v>
      </c>
      <c r="D77" s="12" t="s">
        <v>45</v>
      </c>
      <c r="E77" s="18" t="s">
        <v>2808</v>
      </c>
      <c r="F77" s="19" t="s">
        <v>197</v>
      </c>
      <c r="G77" s="20">
        <v>111</v>
      </c>
      <c r="H77" s="21">
        <v>0</v>
      </c>
      <c r="I77" s="21">
        <f>ROUND(ROUND(H77,2)*ROUND(G77,3),2)</f>
        <v>0</v>
      </c>
      <c r="O77">
        <f>(I77*21)/100</f>
        <v>0</v>
      </c>
      <c r="P77" t="s">
        <v>17</v>
      </c>
    </row>
    <row r="78" spans="1:16" x14ac:dyDescent="0.2">
      <c r="A78" s="22" t="s">
        <v>42</v>
      </c>
      <c r="E78" s="23" t="s">
        <v>45</v>
      </c>
    </row>
    <row r="79" spans="1:16" x14ac:dyDescent="0.2">
      <c r="A79" s="24" t="s">
        <v>44</v>
      </c>
      <c r="E79" s="25" t="s">
        <v>45</v>
      </c>
    </row>
    <row r="80" spans="1:16" ht="63.75" x14ac:dyDescent="0.2">
      <c r="A80" t="s">
        <v>46</v>
      </c>
      <c r="E80" s="23" t="s">
        <v>2516</v>
      </c>
    </row>
    <row r="81" spans="1:18" x14ac:dyDescent="0.2">
      <c r="A81" s="12" t="s">
        <v>37</v>
      </c>
      <c r="B81" s="17" t="s">
        <v>107</v>
      </c>
      <c r="C81" s="17" t="s">
        <v>2771</v>
      </c>
      <c r="D81" s="12" t="s">
        <v>45</v>
      </c>
      <c r="E81" s="18" t="s">
        <v>2772</v>
      </c>
      <c r="F81" s="19" t="s">
        <v>197</v>
      </c>
      <c r="G81" s="20">
        <v>111</v>
      </c>
      <c r="H81" s="21">
        <v>0</v>
      </c>
      <c r="I81" s="21">
        <f>ROUND(ROUND(H81,2)*ROUND(G81,3),2)</f>
        <v>0</v>
      </c>
      <c r="O81">
        <f>(I81*21)/100</f>
        <v>0</v>
      </c>
      <c r="P81" t="s">
        <v>17</v>
      </c>
    </row>
    <row r="82" spans="1:18" x14ac:dyDescent="0.2">
      <c r="A82" s="22" t="s">
        <v>42</v>
      </c>
      <c r="E82" s="23" t="s">
        <v>45</v>
      </c>
    </row>
    <row r="83" spans="1:18" x14ac:dyDescent="0.2">
      <c r="A83" s="24" t="s">
        <v>44</v>
      </c>
      <c r="E83" s="25" t="s">
        <v>45</v>
      </c>
    </row>
    <row r="84" spans="1:18" ht="25.5" x14ac:dyDescent="0.2">
      <c r="A84" t="s">
        <v>46</v>
      </c>
      <c r="E84" s="23" t="s">
        <v>2773</v>
      </c>
    </row>
    <row r="85" spans="1:18" ht="12.75" customHeight="1" x14ac:dyDescent="0.2">
      <c r="A85" s="2" t="s">
        <v>35</v>
      </c>
      <c r="B85" s="2"/>
      <c r="C85" s="27" t="s">
        <v>32</v>
      </c>
      <c r="D85" s="2"/>
      <c r="E85" s="15" t="s">
        <v>177</v>
      </c>
      <c r="F85" s="2"/>
      <c r="G85" s="2"/>
      <c r="H85" s="2"/>
      <c r="I85" s="28">
        <f>0+Q85</f>
        <v>0</v>
      </c>
      <c r="O85">
        <f>0+R85</f>
        <v>0</v>
      </c>
      <c r="Q85">
        <f>0+I86+I90</f>
        <v>0</v>
      </c>
      <c r="R85">
        <f>0+O86+O90</f>
        <v>0</v>
      </c>
    </row>
    <row r="86" spans="1:18" x14ac:dyDescent="0.2">
      <c r="A86" s="12" t="s">
        <v>37</v>
      </c>
      <c r="B86" s="17" t="s">
        <v>111</v>
      </c>
      <c r="C86" s="17" t="s">
        <v>2809</v>
      </c>
      <c r="D86" s="12" t="s">
        <v>45</v>
      </c>
      <c r="E86" s="18" t="s">
        <v>2810</v>
      </c>
      <c r="F86" s="19" t="s">
        <v>89</v>
      </c>
      <c r="G86" s="20">
        <v>2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8" x14ac:dyDescent="0.2">
      <c r="A87" s="22" t="s">
        <v>42</v>
      </c>
      <c r="E87" s="23" t="s">
        <v>45</v>
      </c>
    </row>
    <row r="88" spans="1:18" x14ac:dyDescent="0.2">
      <c r="A88" s="24" t="s">
        <v>44</v>
      </c>
      <c r="E88" s="25" t="s">
        <v>2811</v>
      </c>
    </row>
    <row r="89" spans="1:18" ht="409.5" x14ac:dyDescent="0.2">
      <c r="A89" t="s">
        <v>46</v>
      </c>
      <c r="E89" s="23" t="s">
        <v>635</v>
      </c>
    </row>
    <row r="90" spans="1:18" x14ac:dyDescent="0.2">
      <c r="A90" s="12" t="s">
        <v>37</v>
      </c>
      <c r="B90" s="17" t="s">
        <v>115</v>
      </c>
      <c r="C90" s="17" t="s">
        <v>965</v>
      </c>
      <c r="D90" s="12" t="s">
        <v>45</v>
      </c>
      <c r="E90" s="18" t="s">
        <v>966</v>
      </c>
      <c r="F90" s="19" t="s">
        <v>180</v>
      </c>
      <c r="G90" s="20">
        <v>5.2999999999999999E-2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8" x14ac:dyDescent="0.2">
      <c r="A91" s="22" t="s">
        <v>42</v>
      </c>
      <c r="E91" s="23" t="s">
        <v>181</v>
      </c>
    </row>
    <row r="92" spans="1:18" ht="38.25" x14ac:dyDescent="0.2">
      <c r="A92" s="24" t="s">
        <v>44</v>
      </c>
      <c r="E92" s="25" t="s">
        <v>2812</v>
      </c>
    </row>
    <row r="93" spans="1:18" ht="89.25" x14ac:dyDescent="0.2">
      <c r="A93" t="s">
        <v>46</v>
      </c>
      <c r="E93" s="23" t="s">
        <v>964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R12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0+O8+O13+O50+O55+O60+O109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2813</v>
      </c>
      <c r="I3" s="26">
        <f>0+I8+I13+I50+I55+I60+I109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2813</v>
      </c>
      <c r="D4" s="33"/>
      <c r="E4" s="11" t="s">
        <v>2814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20</v>
      </c>
      <c r="D8" s="13"/>
      <c r="E8" s="15" t="s">
        <v>36</v>
      </c>
      <c r="F8" s="13"/>
      <c r="G8" s="13"/>
      <c r="H8" s="13"/>
      <c r="I8" s="16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37</v>
      </c>
      <c r="B9" s="17" t="s">
        <v>18</v>
      </c>
      <c r="C9" s="17" t="s">
        <v>2456</v>
      </c>
      <c r="D9" s="12" t="s">
        <v>45</v>
      </c>
      <c r="E9" s="18" t="s">
        <v>2457</v>
      </c>
      <c r="F9" s="19" t="s">
        <v>150</v>
      </c>
      <c r="G9" s="20">
        <v>45.3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45</v>
      </c>
    </row>
    <row r="11" spans="1:18" x14ac:dyDescent="0.2">
      <c r="A11" s="24" t="s">
        <v>44</v>
      </c>
      <c r="E11" s="25" t="s">
        <v>2815</v>
      </c>
    </row>
    <row r="12" spans="1:18" ht="25.5" x14ac:dyDescent="0.2">
      <c r="A12" t="s">
        <v>46</v>
      </c>
      <c r="E12" s="23" t="s">
        <v>2459</v>
      </c>
    </row>
    <row r="13" spans="1:18" ht="12.75" customHeight="1" x14ac:dyDescent="0.2">
      <c r="A13" s="2" t="s">
        <v>35</v>
      </c>
      <c r="B13" s="2"/>
      <c r="C13" s="27" t="s">
        <v>18</v>
      </c>
      <c r="D13" s="2"/>
      <c r="E13" s="15" t="s">
        <v>163</v>
      </c>
      <c r="F13" s="2"/>
      <c r="G13" s="2"/>
      <c r="H13" s="2"/>
      <c r="I13" s="28">
        <f>0+Q13</f>
        <v>0</v>
      </c>
      <c r="O13">
        <f>0+R13</f>
        <v>0</v>
      </c>
      <c r="Q13">
        <f>0+I14+I18+I22+I26+I30+I34+I38+I42+I46</f>
        <v>0</v>
      </c>
      <c r="R13">
        <f>0+O14+O18+O22+O26+O30+O34+O38+O42+O46</f>
        <v>0</v>
      </c>
    </row>
    <row r="14" spans="1:18" x14ac:dyDescent="0.2">
      <c r="A14" s="12" t="s">
        <v>37</v>
      </c>
      <c r="B14" s="17" t="s">
        <v>17</v>
      </c>
      <c r="C14" s="17" t="s">
        <v>245</v>
      </c>
      <c r="D14" s="12" t="s">
        <v>45</v>
      </c>
      <c r="E14" s="18" t="s">
        <v>246</v>
      </c>
      <c r="F14" s="19" t="s">
        <v>180</v>
      </c>
      <c r="G14" s="20">
        <v>399.6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2465</v>
      </c>
    </row>
    <row r="16" spans="1:18" ht="25.5" x14ac:dyDescent="0.2">
      <c r="A16" s="24" t="s">
        <v>44</v>
      </c>
      <c r="E16" s="25" t="s">
        <v>2816</v>
      </c>
    </row>
    <row r="17" spans="1:16" ht="38.25" x14ac:dyDescent="0.2">
      <c r="A17" t="s">
        <v>46</v>
      </c>
      <c r="E17" s="23" t="s">
        <v>249</v>
      </c>
    </row>
    <row r="18" spans="1:16" x14ac:dyDescent="0.2">
      <c r="A18" s="12" t="s">
        <v>37</v>
      </c>
      <c r="B18" s="17" t="s">
        <v>16</v>
      </c>
      <c r="C18" s="17" t="s">
        <v>267</v>
      </c>
      <c r="D18" s="12" t="s">
        <v>45</v>
      </c>
      <c r="E18" s="18" t="s">
        <v>268</v>
      </c>
      <c r="F18" s="19" t="s">
        <v>180</v>
      </c>
      <c r="G18" s="20">
        <v>1702.8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2637</v>
      </c>
    </row>
    <row r="20" spans="1:16" ht="25.5" x14ac:dyDescent="0.2">
      <c r="A20" s="24" t="s">
        <v>44</v>
      </c>
      <c r="E20" s="25" t="s">
        <v>2817</v>
      </c>
    </row>
    <row r="21" spans="1:16" ht="318.75" x14ac:dyDescent="0.2">
      <c r="A21" t="s">
        <v>46</v>
      </c>
      <c r="E21" s="23" t="s">
        <v>266</v>
      </c>
    </row>
    <row r="22" spans="1:16" x14ac:dyDescent="0.2">
      <c r="A22" s="12" t="s">
        <v>37</v>
      </c>
      <c r="B22" s="17" t="s">
        <v>25</v>
      </c>
      <c r="C22" s="17" t="s">
        <v>2470</v>
      </c>
      <c r="D22" s="12" t="s">
        <v>45</v>
      </c>
      <c r="E22" s="18" t="s">
        <v>2471</v>
      </c>
      <c r="F22" s="19" t="s">
        <v>180</v>
      </c>
      <c r="G22" s="20">
        <v>1963.7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2639</v>
      </c>
    </row>
    <row r="24" spans="1:16" ht="25.5" x14ac:dyDescent="0.2">
      <c r="A24" s="24" t="s">
        <v>44</v>
      </c>
      <c r="E24" s="25" t="s">
        <v>2818</v>
      </c>
    </row>
    <row r="25" spans="1:16" ht="318.75" x14ac:dyDescent="0.2">
      <c r="A25" t="s">
        <v>46</v>
      </c>
      <c r="E25" s="23" t="s">
        <v>266</v>
      </c>
    </row>
    <row r="26" spans="1:16" x14ac:dyDescent="0.2">
      <c r="A26" s="12" t="s">
        <v>37</v>
      </c>
      <c r="B26" s="17" t="s">
        <v>27</v>
      </c>
      <c r="C26" s="17" t="s">
        <v>279</v>
      </c>
      <c r="D26" s="12" t="s">
        <v>45</v>
      </c>
      <c r="E26" s="18" t="s">
        <v>280</v>
      </c>
      <c r="F26" s="19" t="s">
        <v>180</v>
      </c>
      <c r="G26" s="20">
        <v>1963.7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2819</v>
      </c>
    </row>
    <row r="29" spans="1:16" ht="191.25" x14ac:dyDescent="0.2">
      <c r="A29" t="s">
        <v>46</v>
      </c>
      <c r="E29" s="23" t="s">
        <v>282</v>
      </c>
    </row>
    <row r="30" spans="1:16" x14ac:dyDescent="0.2">
      <c r="A30" s="12" t="s">
        <v>37</v>
      </c>
      <c r="B30" s="17" t="s">
        <v>29</v>
      </c>
      <c r="C30" s="17" t="s">
        <v>297</v>
      </c>
      <c r="D30" s="12" t="s">
        <v>45</v>
      </c>
      <c r="E30" s="18" t="s">
        <v>298</v>
      </c>
      <c r="F30" s="19" t="s">
        <v>180</v>
      </c>
      <c r="G30" s="20">
        <v>1702.8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25.5" x14ac:dyDescent="0.2">
      <c r="A32" s="24" t="s">
        <v>44</v>
      </c>
      <c r="E32" s="25" t="s">
        <v>2820</v>
      </c>
    </row>
    <row r="33" spans="1:16" ht="229.5" x14ac:dyDescent="0.2">
      <c r="A33" t="s">
        <v>46</v>
      </c>
      <c r="E33" s="23" t="s">
        <v>301</v>
      </c>
    </row>
    <row r="34" spans="1:16" x14ac:dyDescent="0.2">
      <c r="A34" s="12" t="s">
        <v>37</v>
      </c>
      <c r="B34" s="17" t="s">
        <v>64</v>
      </c>
      <c r="C34" s="17" t="s">
        <v>307</v>
      </c>
      <c r="D34" s="12" t="s">
        <v>45</v>
      </c>
      <c r="E34" s="18" t="s">
        <v>308</v>
      </c>
      <c r="F34" s="19" t="s">
        <v>180</v>
      </c>
      <c r="G34" s="20">
        <v>992.8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2643</v>
      </c>
    </row>
    <row r="36" spans="1:16" ht="25.5" x14ac:dyDescent="0.2">
      <c r="A36" s="24" t="s">
        <v>44</v>
      </c>
      <c r="E36" s="25" t="s">
        <v>2821</v>
      </c>
    </row>
    <row r="37" spans="1:16" ht="293.25" x14ac:dyDescent="0.2">
      <c r="A37" t="s">
        <v>46</v>
      </c>
      <c r="E37" s="23" t="s">
        <v>310</v>
      </c>
    </row>
    <row r="38" spans="1:16" x14ac:dyDescent="0.2">
      <c r="A38" s="12" t="s">
        <v>37</v>
      </c>
      <c r="B38" s="17" t="s">
        <v>67</v>
      </c>
      <c r="C38" s="17" t="s">
        <v>896</v>
      </c>
      <c r="D38" s="12" t="s">
        <v>45</v>
      </c>
      <c r="E38" s="18" t="s">
        <v>897</v>
      </c>
      <c r="F38" s="19" t="s">
        <v>180</v>
      </c>
      <c r="G38" s="20">
        <v>399.6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ht="25.5" x14ac:dyDescent="0.2">
      <c r="A40" s="24" t="s">
        <v>44</v>
      </c>
      <c r="E40" s="25" t="s">
        <v>2822</v>
      </c>
    </row>
    <row r="41" spans="1:16" ht="38.25" x14ac:dyDescent="0.2">
      <c r="A41" t="s">
        <v>46</v>
      </c>
      <c r="E41" s="23" t="s">
        <v>899</v>
      </c>
    </row>
    <row r="42" spans="1:16" x14ac:dyDescent="0.2">
      <c r="A42" s="12" t="s">
        <v>37</v>
      </c>
      <c r="B42" s="17" t="s">
        <v>32</v>
      </c>
      <c r="C42" s="17" t="s">
        <v>1040</v>
      </c>
      <c r="D42" s="12" t="s">
        <v>45</v>
      </c>
      <c r="E42" s="18" t="s">
        <v>1041</v>
      </c>
      <c r="F42" s="19" t="s">
        <v>166</v>
      </c>
      <c r="G42" s="20">
        <v>1598.5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ht="25.5" x14ac:dyDescent="0.2">
      <c r="A44" s="24" t="s">
        <v>44</v>
      </c>
      <c r="E44" s="25" t="s">
        <v>2823</v>
      </c>
    </row>
    <row r="45" spans="1:16" ht="25.5" x14ac:dyDescent="0.2">
      <c r="A45" t="s">
        <v>46</v>
      </c>
      <c r="E45" s="23" t="s">
        <v>1043</v>
      </c>
    </row>
    <row r="46" spans="1:16" x14ac:dyDescent="0.2">
      <c r="A46" s="12" t="s">
        <v>37</v>
      </c>
      <c r="B46" s="17" t="s">
        <v>34</v>
      </c>
      <c r="C46" s="17" t="s">
        <v>332</v>
      </c>
      <c r="D46" s="12" t="s">
        <v>45</v>
      </c>
      <c r="E46" s="18" t="s">
        <v>333</v>
      </c>
      <c r="F46" s="19" t="s">
        <v>166</v>
      </c>
      <c r="G46" s="20">
        <v>1598.5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ht="25.5" x14ac:dyDescent="0.2">
      <c r="A48" s="24" t="s">
        <v>44</v>
      </c>
      <c r="E48" s="25" t="s">
        <v>2823</v>
      </c>
    </row>
    <row r="49" spans="1:18" ht="38.25" x14ac:dyDescent="0.2">
      <c r="A49" t="s">
        <v>46</v>
      </c>
      <c r="E49" s="23" t="s">
        <v>334</v>
      </c>
    </row>
    <row r="50" spans="1:18" ht="12.75" customHeight="1" x14ac:dyDescent="0.2">
      <c r="A50" s="2" t="s">
        <v>35</v>
      </c>
      <c r="B50" s="2"/>
      <c r="C50" s="27" t="s">
        <v>17</v>
      </c>
      <c r="D50" s="2"/>
      <c r="E50" s="15" t="s">
        <v>346</v>
      </c>
      <c r="F50" s="2"/>
      <c r="G50" s="2"/>
      <c r="H50" s="2"/>
      <c r="I50" s="28">
        <f>0+Q50</f>
        <v>0</v>
      </c>
      <c r="O50">
        <f>0+R50</f>
        <v>0</v>
      </c>
      <c r="Q50">
        <f>0+I51</f>
        <v>0</v>
      </c>
      <c r="R50">
        <f>0+O51</f>
        <v>0</v>
      </c>
    </row>
    <row r="51" spans="1:18" x14ac:dyDescent="0.2">
      <c r="A51" s="12" t="s">
        <v>37</v>
      </c>
      <c r="B51" s="17" t="s">
        <v>74</v>
      </c>
      <c r="C51" s="17" t="s">
        <v>2824</v>
      </c>
      <c r="D51" s="12" t="s">
        <v>45</v>
      </c>
      <c r="E51" s="18" t="s">
        <v>2825</v>
      </c>
      <c r="F51" s="19" t="s">
        <v>180</v>
      </c>
      <c r="G51" s="20">
        <v>368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2826</v>
      </c>
    </row>
    <row r="53" spans="1:18" x14ac:dyDescent="0.2">
      <c r="A53" s="24" t="s">
        <v>44</v>
      </c>
      <c r="E53" s="25" t="s">
        <v>2827</v>
      </c>
    </row>
    <row r="54" spans="1:18" ht="89.25" x14ac:dyDescent="0.2">
      <c r="A54" t="s">
        <v>46</v>
      </c>
      <c r="E54" s="23" t="s">
        <v>2828</v>
      </c>
    </row>
    <row r="55" spans="1:18" ht="12.75" customHeight="1" x14ac:dyDescent="0.2">
      <c r="A55" s="2" t="s">
        <v>35</v>
      </c>
      <c r="B55" s="2"/>
      <c r="C55" s="27" t="s">
        <v>25</v>
      </c>
      <c r="D55" s="2"/>
      <c r="E55" s="15" t="s">
        <v>405</v>
      </c>
      <c r="F55" s="2"/>
      <c r="G55" s="2"/>
      <c r="H55" s="2"/>
      <c r="I55" s="28">
        <f>0+Q55</f>
        <v>0</v>
      </c>
      <c r="O55">
        <f>0+R55</f>
        <v>0</v>
      </c>
      <c r="Q55">
        <f>0+I56</f>
        <v>0</v>
      </c>
      <c r="R55">
        <f>0+O56</f>
        <v>0</v>
      </c>
    </row>
    <row r="56" spans="1:18" x14ac:dyDescent="0.2">
      <c r="A56" s="12" t="s">
        <v>37</v>
      </c>
      <c r="B56" s="17" t="s">
        <v>79</v>
      </c>
      <c r="C56" s="17" t="s">
        <v>417</v>
      </c>
      <c r="D56" s="12" t="s">
        <v>45</v>
      </c>
      <c r="E56" s="18" t="s">
        <v>418</v>
      </c>
      <c r="F56" s="19" t="s">
        <v>180</v>
      </c>
      <c r="G56" s="20">
        <v>367.6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2" t="s">
        <v>42</v>
      </c>
      <c r="E57" s="23" t="s">
        <v>2829</v>
      </c>
    </row>
    <row r="58" spans="1:18" ht="25.5" x14ac:dyDescent="0.2">
      <c r="A58" s="24" t="s">
        <v>44</v>
      </c>
      <c r="E58" s="25" t="s">
        <v>2830</v>
      </c>
    </row>
    <row r="59" spans="1:18" ht="38.25" x14ac:dyDescent="0.2">
      <c r="A59" t="s">
        <v>46</v>
      </c>
      <c r="E59" s="23" t="s">
        <v>357</v>
      </c>
    </row>
    <row r="60" spans="1:18" ht="12.75" customHeight="1" x14ac:dyDescent="0.2">
      <c r="A60" s="2" t="s">
        <v>35</v>
      </c>
      <c r="B60" s="2"/>
      <c r="C60" s="27" t="s">
        <v>67</v>
      </c>
      <c r="D60" s="2"/>
      <c r="E60" s="15" t="s">
        <v>504</v>
      </c>
      <c r="F60" s="2"/>
      <c r="G60" s="2"/>
      <c r="H60" s="2"/>
      <c r="I60" s="28">
        <f>0+Q60</f>
        <v>0</v>
      </c>
      <c r="O60">
        <f>0+R60</f>
        <v>0</v>
      </c>
      <c r="Q60">
        <f>0+I61+I65+I69+I73+I77+I81+I85+I89+I93+I97+I101+I105</f>
        <v>0</v>
      </c>
      <c r="R60">
        <f>0+O61+O65+O69+O73+O77+O81+O85+O89+O93+O97+O101+O105</f>
        <v>0</v>
      </c>
    </row>
    <row r="61" spans="1:18" x14ac:dyDescent="0.2">
      <c r="A61" s="12" t="s">
        <v>37</v>
      </c>
      <c r="B61" s="17" t="s">
        <v>84</v>
      </c>
      <c r="C61" s="17" t="s">
        <v>2758</v>
      </c>
      <c r="D61" s="12" t="s">
        <v>45</v>
      </c>
      <c r="E61" s="18" t="s">
        <v>2831</v>
      </c>
      <c r="F61" s="19" t="s">
        <v>197</v>
      </c>
      <c r="G61" s="20">
        <v>54</v>
      </c>
      <c r="H61" s="21">
        <v>0</v>
      </c>
      <c r="I61" s="21">
        <f>ROUND(ROUND(H61,2)*ROUND(G61,3),2)</f>
        <v>0</v>
      </c>
      <c r="O61">
        <f>(I61*21)/100</f>
        <v>0</v>
      </c>
      <c r="P61" t="s">
        <v>17</v>
      </c>
    </row>
    <row r="62" spans="1:18" x14ac:dyDescent="0.2">
      <c r="A62" s="22" t="s">
        <v>42</v>
      </c>
      <c r="E62" s="23" t="s">
        <v>2832</v>
      </c>
    </row>
    <row r="63" spans="1:18" ht="25.5" x14ac:dyDescent="0.2">
      <c r="A63" s="24" t="s">
        <v>44</v>
      </c>
      <c r="E63" s="25" t="s">
        <v>2833</v>
      </c>
    </row>
    <row r="64" spans="1:18" ht="255" x14ac:dyDescent="0.2">
      <c r="A64" t="s">
        <v>46</v>
      </c>
      <c r="E64" s="23" t="s">
        <v>525</v>
      </c>
    </row>
    <row r="65" spans="1:16" x14ac:dyDescent="0.2">
      <c r="A65" s="12" t="s">
        <v>37</v>
      </c>
      <c r="B65" s="17" t="s">
        <v>86</v>
      </c>
      <c r="C65" s="17" t="s">
        <v>2834</v>
      </c>
      <c r="D65" s="12" t="s">
        <v>45</v>
      </c>
      <c r="E65" s="18" t="s">
        <v>2835</v>
      </c>
      <c r="F65" s="19" t="s">
        <v>197</v>
      </c>
      <c r="G65" s="20">
        <v>439.25</v>
      </c>
      <c r="H65" s="21">
        <v>0</v>
      </c>
      <c r="I65" s="21">
        <f>ROUND(ROUND(H65,2)*ROUND(G65,3),2)</f>
        <v>0</v>
      </c>
      <c r="O65">
        <f>(I65*21)/100</f>
        <v>0</v>
      </c>
      <c r="P65" t="s">
        <v>17</v>
      </c>
    </row>
    <row r="66" spans="1:16" ht="25.5" x14ac:dyDescent="0.2">
      <c r="A66" s="22" t="s">
        <v>42</v>
      </c>
      <c r="E66" s="23" t="s">
        <v>2836</v>
      </c>
    </row>
    <row r="67" spans="1:16" ht="25.5" x14ac:dyDescent="0.2">
      <c r="A67" s="24" t="s">
        <v>44</v>
      </c>
      <c r="E67" s="25" t="s">
        <v>2837</v>
      </c>
    </row>
    <row r="68" spans="1:16" ht="255" x14ac:dyDescent="0.2">
      <c r="A68" t="s">
        <v>46</v>
      </c>
      <c r="E68" s="23" t="s">
        <v>525</v>
      </c>
    </row>
    <row r="69" spans="1:16" x14ac:dyDescent="0.2">
      <c r="A69" s="12" t="s">
        <v>37</v>
      </c>
      <c r="B69" s="17" t="s">
        <v>93</v>
      </c>
      <c r="C69" s="17" t="s">
        <v>2838</v>
      </c>
      <c r="D69" s="12" t="s">
        <v>45</v>
      </c>
      <c r="E69" s="18" t="s">
        <v>2839</v>
      </c>
      <c r="F69" s="19" t="s">
        <v>197</v>
      </c>
      <c r="G69" s="20">
        <v>318.7</v>
      </c>
      <c r="H69" s="21">
        <v>0</v>
      </c>
      <c r="I69" s="21">
        <f>ROUND(ROUND(H69,2)*ROUND(G69,3),2)</f>
        <v>0</v>
      </c>
      <c r="O69">
        <f>(I69*21)/100</f>
        <v>0</v>
      </c>
      <c r="P69" t="s">
        <v>17</v>
      </c>
    </row>
    <row r="70" spans="1:16" x14ac:dyDescent="0.2">
      <c r="A70" s="22" t="s">
        <v>42</v>
      </c>
      <c r="E70" s="23" t="s">
        <v>2840</v>
      </c>
    </row>
    <row r="71" spans="1:16" ht="25.5" x14ac:dyDescent="0.2">
      <c r="A71" s="24" t="s">
        <v>44</v>
      </c>
      <c r="E71" s="25" t="s">
        <v>2841</v>
      </c>
    </row>
    <row r="72" spans="1:16" ht="255" x14ac:dyDescent="0.2">
      <c r="A72" t="s">
        <v>46</v>
      </c>
      <c r="E72" s="23" t="s">
        <v>525</v>
      </c>
    </row>
    <row r="73" spans="1:16" x14ac:dyDescent="0.2">
      <c r="A73" s="12" t="s">
        <v>37</v>
      </c>
      <c r="B73" s="17" t="s">
        <v>99</v>
      </c>
      <c r="C73" s="17" t="s">
        <v>2842</v>
      </c>
      <c r="D73" s="12" t="s">
        <v>45</v>
      </c>
      <c r="E73" s="18" t="s">
        <v>2843</v>
      </c>
      <c r="F73" s="19" t="s">
        <v>89</v>
      </c>
      <c r="G73" s="20">
        <v>2</v>
      </c>
      <c r="H73" s="21">
        <v>0</v>
      </c>
      <c r="I73" s="21">
        <f>ROUND(ROUND(H73,2)*ROUND(G73,3),2)</f>
        <v>0</v>
      </c>
      <c r="O73">
        <f>(I73*21)/100</f>
        <v>0</v>
      </c>
      <c r="P73" t="s">
        <v>17</v>
      </c>
    </row>
    <row r="74" spans="1:16" x14ac:dyDescent="0.2">
      <c r="A74" s="22" t="s">
        <v>42</v>
      </c>
      <c r="E74" s="23" t="s">
        <v>45</v>
      </c>
    </row>
    <row r="75" spans="1:16" x14ac:dyDescent="0.2">
      <c r="A75" s="24" t="s">
        <v>44</v>
      </c>
      <c r="E75" s="25" t="s">
        <v>2549</v>
      </c>
    </row>
    <row r="76" spans="1:16" ht="242.25" x14ac:dyDescent="0.2">
      <c r="A76" t="s">
        <v>46</v>
      </c>
      <c r="E76" s="23" t="s">
        <v>2844</v>
      </c>
    </row>
    <row r="77" spans="1:16" x14ac:dyDescent="0.2">
      <c r="A77" s="12" t="s">
        <v>37</v>
      </c>
      <c r="B77" s="17" t="s">
        <v>103</v>
      </c>
      <c r="C77" s="17" t="s">
        <v>2845</v>
      </c>
      <c r="D77" s="12" t="s">
        <v>45</v>
      </c>
      <c r="E77" s="18" t="s">
        <v>2846</v>
      </c>
      <c r="F77" s="19" t="s">
        <v>89</v>
      </c>
      <c r="G77" s="20">
        <v>9</v>
      </c>
      <c r="H77" s="21">
        <v>0</v>
      </c>
      <c r="I77" s="21">
        <f>ROUND(ROUND(H77,2)*ROUND(G77,3),2)</f>
        <v>0</v>
      </c>
      <c r="O77">
        <f>(I77*21)/100</f>
        <v>0</v>
      </c>
      <c r="P77" t="s">
        <v>17</v>
      </c>
    </row>
    <row r="78" spans="1:16" x14ac:dyDescent="0.2">
      <c r="A78" s="22" t="s">
        <v>42</v>
      </c>
      <c r="E78" s="23" t="s">
        <v>2847</v>
      </c>
    </row>
    <row r="79" spans="1:16" ht="25.5" x14ac:dyDescent="0.2">
      <c r="A79" s="24" t="s">
        <v>44</v>
      </c>
      <c r="E79" s="25" t="s">
        <v>2848</v>
      </c>
    </row>
    <row r="80" spans="1:16" ht="242.25" x14ac:dyDescent="0.2">
      <c r="A80" t="s">
        <v>46</v>
      </c>
      <c r="E80" s="23" t="s">
        <v>2844</v>
      </c>
    </row>
    <row r="81" spans="1:16" x14ac:dyDescent="0.2">
      <c r="A81" s="12" t="s">
        <v>37</v>
      </c>
      <c r="B81" s="17" t="s">
        <v>107</v>
      </c>
      <c r="C81" s="17" t="s">
        <v>2849</v>
      </c>
      <c r="D81" s="12" t="s">
        <v>45</v>
      </c>
      <c r="E81" s="18" t="s">
        <v>2850</v>
      </c>
      <c r="F81" s="19" t="s">
        <v>89</v>
      </c>
      <c r="G81" s="20">
        <v>9</v>
      </c>
      <c r="H81" s="21">
        <v>0</v>
      </c>
      <c r="I81" s="21">
        <f>ROUND(ROUND(H81,2)*ROUND(G81,3),2)</f>
        <v>0</v>
      </c>
      <c r="O81">
        <f>(I81*21)/100</f>
        <v>0</v>
      </c>
      <c r="P81" t="s">
        <v>17</v>
      </c>
    </row>
    <row r="82" spans="1:16" x14ac:dyDescent="0.2">
      <c r="A82" s="22" t="s">
        <v>42</v>
      </c>
      <c r="E82" s="23" t="s">
        <v>2851</v>
      </c>
    </row>
    <row r="83" spans="1:16" x14ac:dyDescent="0.2">
      <c r="A83" s="24" t="s">
        <v>44</v>
      </c>
      <c r="E83" s="25" t="s">
        <v>2852</v>
      </c>
    </row>
    <row r="84" spans="1:16" ht="242.25" x14ac:dyDescent="0.2">
      <c r="A84" t="s">
        <v>46</v>
      </c>
      <c r="E84" s="23" t="s">
        <v>2844</v>
      </c>
    </row>
    <row r="85" spans="1:16" x14ac:dyDescent="0.2">
      <c r="A85" s="12" t="s">
        <v>37</v>
      </c>
      <c r="B85" s="17" t="s">
        <v>111</v>
      </c>
      <c r="C85" s="17" t="s">
        <v>2853</v>
      </c>
      <c r="D85" s="12" t="s">
        <v>45</v>
      </c>
      <c r="E85" s="18" t="s">
        <v>2854</v>
      </c>
      <c r="F85" s="19" t="s">
        <v>61</v>
      </c>
      <c r="G85" s="20">
        <v>1</v>
      </c>
      <c r="H85" s="21">
        <v>0</v>
      </c>
      <c r="I85" s="21">
        <f>ROUND(ROUND(H85,2)*ROUND(G85,3),2)</f>
        <v>0</v>
      </c>
      <c r="O85">
        <f>(I85*21)/100</f>
        <v>0</v>
      </c>
      <c r="P85" t="s">
        <v>17</v>
      </c>
    </row>
    <row r="86" spans="1:16" x14ac:dyDescent="0.2">
      <c r="A86" s="22" t="s">
        <v>42</v>
      </c>
      <c r="E86" s="23" t="s">
        <v>2855</v>
      </c>
    </row>
    <row r="87" spans="1:16" x14ac:dyDescent="0.2">
      <c r="A87" s="24" t="s">
        <v>44</v>
      </c>
      <c r="E87" s="25" t="s">
        <v>2380</v>
      </c>
    </row>
    <row r="88" spans="1:16" x14ac:dyDescent="0.2">
      <c r="A88" t="s">
        <v>46</v>
      </c>
      <c r="E88" s="23" t="s">
        <v>45</v>
      </c>
    </row>
    <row r="89" spans="1:16" x14ac:dyDescent="0.2">
      <c r="A89" s="12" t="s">
        <v>37</v>
      </c>
      <c r="B89" s="17" t="s">
        <v>115</v>
      </c>
      <c r="C89" s="17" t="s">
        <v>2856</v>
      </c>
      <c r="D89" s="12" t="s">
        <v>45</v>
      </c>
      <c r="E89" s="18" t="s">
        <v>2857</v>
      </c>
      <c r="F89" s="19" t="s">
        <v>197</v>
      </c>
      <c r="G89" s="20">
        <v>54</v>
      </c>
      <c r="H89" s="21">
        <v>0</v>
      </c>
      <c r="I89" s="21">
        <f>ROUND(ROUND(H89,2)*ROUND(G89,3),2)</f>
        <v>0</v>
      </c>
      <c r="O89">
        <f>(I89*21)/100</f>
        <v>0</v>
      </c>
      <c r="P89" t="s">
        <v>17</v>
      </c>
    </row>
    <row r="90" spans="1:16" x14ac:dyDescent="0.2">
      <c r="A90" s="22" t="s">
        <v>42</v>
      </c>
      <c r="E90" s="23" t="s">
        <v>45</v>
      </c>
    </row>
    <row r="91" spans="1:16" x14ac:dyDescent="0.2">
      <c r="A91" s="24" t="s">
        <v>44</v>
      </c>
      <c r="E91" s="25" t="s">
        <v>2858</v>
      </c>
    </row>
    <row r="92" spans="1:16" ht="63.75" x14ac:dyDescent="0.2">
      <c r="A92" t="s">
        <v>46</v>
      </c>
      <c r="E92" s="23" t="s">
        <v>2516</v>
      </c>
    </row>
    <row r="93" spans="1:16" x14ac:dyDescent="0.2">
      <c r="A93" s="12" t="s">
        <v>37</v>
      </c>
      <c r="B93" s="17" t="s">
        <v>121</v>
      </c>
      <c r="C93" s="17" t="s">
        <v>2859</v>
      </c>
      <c r="D93" s="12" t="s">
        <v>45</v>
      </c>
      <c r="E93" s="18" t="s">
        <v>2860</v>
      </c>
      <c r="F93" s="19" t="s">
        <v>197</v>
      </c>
      <c r="G93" s="20">
        <v>439.25</v>
      </c>
      <c r="H93" s="21">
        <v>0</v>
      </c>
      <c r="I93" s="21">
        <f>ROUND(ROUND(H93,2)*ROUND(G93,3),2)</f>
        <v>0</v>
      </c>
      <c r="O93">
        <f>(I93*21)/100</f>
        <v>0</v>
      </c>
      <c r="P93" t="s">
        <v>17</v>
      </c>
    </row>
    <row r="94" spans="1:16" x14ac:dyDescent="0.2">
      <c r="A94" s="22" t="s">
        <v>42</v>
      </c>
      <c r="E94" s="23" t="s">
        <v>45</v>
      </c>
    </row>
    <row r="95" spans="1:16" x14ac:dyDescent="0.2">
      <c r="A95" s="24" t="s">
        <v>44</v>
      </c>
      <c r="E95" s="25" t="s">
        <v>2861</v>
      </c>
    </row>
    <row r="96" spans="1:16" ht="63.75" x14ac:dyDescent="0.2">
      <c r="A96" t="s">
        <v>46</v>
      </c>
      <c r="E96" s="23" t="s">
        <v>2516</v>
      </c>
    </row>
    <row r="97" spans="1:18" x14ac:dyDescent="0.2">
      <c r="A97" s="12" t="s">
        <v>37</v>
      </c>
      <c r="B97" s="17" t="s">
        <v>126</v>
      </c>
      <c r="C97" s="17" t="s">
        <v>2862</v>
      </c>
      <c r="D97" s="12" t="s">
        <v>45</v>
      </c>
      <c r="E97" s="18" t="s">
        <v>2863</v>
      </c>
      <c r="F97" s="19" t="s">
        <v>197</v>
      </c>
      <c r="G97" s="20">
        <v>318.7</v>
      </c>
      <c r="H97" s="21">
        <v>0</v>
      </c>
      <c r="I97" s="21">
        <f>ROUND(ROUND(H97,2)*ROUND(G97,3),2)</f>
        <v>0</v>
      </c>
      <c r="O97">
        <f>(I97*21)/100</f>
        <v>0</v>
      </c>
      <c r="P97" t="s">
        <v>17</v>
      </c>
    </row>
    <row r="98" spans="1:18" x14ac:dyDescent="0.2">
      <c r="A98" s="22" t="s">
        <v>42</v>
      </c>
      <c r="E98" s="23" t="s">
        <v>45</v>
      </c>
    </row>
    <row r="99" spans="1:18" ht="25.5" x14ac:dyDescent="0.2">
      <c r="A99" s="24" t="s">
        <v>44</v>
      </c>
      <c r="E99" s="25" t="s">
        <v>2841</v>
      </c>
    </row>
    <row r="100" spans="1:18" ht="63.75" x14ac:dyDescent="0.2">
      <c r="A100" t="s">
        <v>46</v>
      </c>
      <c r="E100" s="23" t="s">
        <v>2516</v>
      </c>
    </row>
    <row r="101" spans="1:18" x14ac:dyDescent="0.2">
      <c r="A101" s="12" t="s">
        <v>37</v>
      </c>
      <c r="B101" s="17" t="s">
        <v>131</v>
      </c>
      <c r="C101" s="17" t="s">
        <v>2771</v>
      </c>
      <c r="D101" s="12" t="s">
        <v>45</v>
      </c>
      <c r="E101" s="18" t="s">
        <v>2772</v>
      </c>
      <c r="F101" s="19" t="s">
        <v>197</v>
      </c>
      <c r="G101" s="20">
        <v>1624</v>
      </c>
      <c r="H101" s="21">
        <v>0</v>
      </c>
      <c r="I101" s="21">
        <f>ROUND(ROUND(H101,2)*ROUND(G101,3),2)</f>
        <v>0</v>
      </c>
      <c r="O101">
        <f>(I101*21)/100</f>
        <v>0</v>
      </c>
      <c r="P101" t="s">
        <v>17</v>
      </c>
    </row>
    <row r="102" spans="1:18" ht="38.25" x14ac:dyDescent="0.2">
      <c r="A102" s="22" t="s">
        <v>42</v>
      </c>
      <c r="E102" s="23" t="s">
        <v>2864</v>
      </c>
    </row>
    <row r="103" spans="1:18" x14ac:dyDescent="0.2">
      <c r="A103" s="24" t="s">
        <v>44</v>
      </c>
      <c r="E103" s="25" t="s">
        <v>2865</v>
      </c>
    </row>
    <row r="104" spans="1:18" ht="25.5" x14ac:dyDescent="0.2">
      <c r="A104" t="s">
        <v>46</v>
      </c>
      <c r="E104" s="23" t="s">
        <v>2773</v>
      </c>
    </row>
    <row r="105" spans="1:18" x14ac:dyDescent="0.2">
      <c r="A105" s="12" t="s">
        <v>37</v>
      </c>
      <c r="B105" s="17" t="s">
        <v>136</v>
      </c>
      <c r="C105" s="17" t="s">
        <v>2866</v>
      </c>
      <c r="D105" s="12" t="s">
        <v>45</v>
      </c>
      <c r="E105" s="18" t="s">
        <v>2867</v>
      </c>
      <c r="F105" s="19" t="s">
        <v>89</v>
      </c>
      <c r="G105" s="20">
        <v>2</v>
      </c>
      <c r="H105" s="21">
        <v>0</v>
      </c>
      <c r="I105" s="21">
        <f>ROUND(ROUND(H105,2)*ROUND(G105,3),2)</f>
        <v>0</v>
      </c>
      <c r="O105">
        <f>(I105*21)/100</f>
        <v>0</v>
      </c>
      <c r="P105" t="s">
        <v>17</v>
      </c>
    </row>
    <row r="106" spans="1:18" x14ac:dyDescent="0.2">
      <c r="A106" s="22" t="s">
        <v>42</v>
      </c>
      <c r="E106" s="23" t="s">
        <v>2868</v>
      </c>
    </row>
    <row r="107" spans="1:18" ht="25.5" x14ac:dyDescent="0.2">
      <c r="A107" s="24" t="s">
        <v>44</v>
      </c>
      <c r="E107" s="25" t="s">
        <v>2563</v>
      </c>
    </row>
    <row r="108" spans="1:18" x14ac:dyDescent="0.2">
      <c r="A108" t="s">
        <v>46</v>
      </c>
      <c r="E108" s="23" t="s">
        <v>2869</v>
      </c>
    </row>
    <row r="109" spans="1:18" ht="12.75" customHeight="1" x14ac:dyDescent="0.2">
      <c r="A109" s="2" t="s">
        <v>35</v>
      </c>
      <c r="B109" s="2"/>
      <c r="C109" s="27" t="s">
        <v>32</v>
      </c>
      <c r="D109" s="2"/>
      <c r="E109" s="15" t="s">
        <v>177</v>
      </c>
      <c r="F109" s="2"/>
      <c r="G109" s="2"/>
      <c r="H109" s="2"/>
      <c r="I109" s="28">
        <f>0+Q109</f>
        <v>0</v>
      </c>
      <c r="O109">
        <f>0+R109</f>
        <v>0</v>
      </c>
      <c r="Q109">
        <f>0+I110+I114+I118+I122</f>
        <v>0</v>
      </c>
      <c r="R109">
        <f>0+O110+O114+O118+O122</f>
        <v>0</v>
      </c>
    </row>
    <row r="110" spans="1:18" x14ac:dyDescent="0.2">
      <c r="A110" s="12" t="s">
        <v>37</v>
      </c>
      <c r="B110" s="17" t="s">
        <v>141</v>
      </c>
      <c r="C110" s="17" t="s">
        <v>184</v>
      </c>
      <c r="D110" s="12" t="s">
        <v>45</v>
      </c>
      <c r="E110" s="18" t="s">
        <v>185</v>
      </c>
      <c r="F110" s="19" t="s">
        <v>180</v>
      </c>
      <c r="G110" s="20">
        <v>16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8" x14ac:dyDescent="0.2">
      <c r="A111" s="22" t="s">
        <v>42</v>
      </c>
      <c r="E111" s="23" t="s">
        <v>45</v>
      </c>
    </row>
    <row r="112" spans="1:18" ht="25.5" x14ac:dyDescent="0.2">
      <c r="A112" s="24" t="s">
        <v>44</v>
      </c>
      <c r="E112" s="25" t="s">
        <v>2870</v>
      </c>
    </row>
    <row r="113" spans="1:16" ht="114.75" x14ac:dyDescent="0.2">
      <c r="A113" t="s">
        <v>46</v>
      </c>
      <c r="E113" s="23" t="s">
        <v>183</v>
      </c>
    </row>
    <row r="114" spans="1:16" x14ac:dyDescent="0.2">
      <c r="A114" s="12" t="s">
        <v>37</v>
      </c>
      <c r="B114" s="17" t="s">
        <v>319</v>
      </c>
      <c r="C114" s="17" t="s">
        <v>2871</v>
      </c>
      <c r="D114" s="12" t="s">
        <v>45</v>
      </c>
      <c r="E114" s="18" t="s">
        <v>2872</v>
      </c>
      <c r="F114" s="19" t="s">
        <v>89</v>
      </c>
      <c r="G114" s="20">
        <v>7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6" x14ac:dyDescent="0.2">
      <c r="A115" s="22" t="s">
        <v>42</v>
      </c>
      <c r="E115" s="23" t="s">
        <v>2873</v>
      </c>
    </row>
    <row r="116" spans="1:16" ht="25.5" x14ac:dyDescent="0.2">
      <c r="A116" s="24" t="s">
        <v>44</v>
      </c>
      <c r="E116" s="25" t="s">
        <v>2874</v>
      </c>
    </row>
    <row r="117" spans="1:16" ht="102" x14ac:dyDescent="0.2">
      <c r="A117" t="s">
        <v>46</v>
      </c>
      <c r="E117" s="23" t="s">
        <v>2875</v>
      </c>
    </row>
    <row r="118" spans="1:16" x14ac:dyDescent="0.2">
      <c r="A118" s="12" t="s">
        <v>37</v>
      </c>
      <c r="B118" s="17" t="s">
        <v>325</v>
      </c>
      <c r="C118" s="17" t="s">
        <v>2876</v>
      </c>
      <c r="D118" s="12" t="s">
        <v>45</v>
      </c>
      <c r="E118" s="18" t="s">
        <v>2877</v>
      </c>
      <c r="F118" s="19" t="s">
        <v>180</v>
      </c>
      <c r="G118" s="20">
        <v>5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6" x14ac:dyDescent="0.2">
      <c r="A119" s="22" t="s">
        <v>42</v>
      </c>
      <c r="E119" s="23" t="s">
        <v>45</v>
      </c>
    </row>
    <row r="120" spans="1:16" ht="25.5" x14ac:dyDescent="0.2">
      <c r="A120" s="24" t="s">
        <v>44</v>
      </c>
      <c r="E120" s="25" t="s">
        <v>2878</v>
      </c>
    </row>
    <row r="121" spans="1:16" ht="89.25" x14ac:dyDescent="0.2">
      <c r="A121" t="s">
        <v>46</v>
      </c>
      <c r="E121" s="23" t="s">
        <v>2879</v>
      </c>
    </row>
    <row r="122" spans="1:16" x14ac:dyDescent="0.2">
      <c r="A122" s="12" t="s">
        <v>37</v>
      </c>
      <c r="B122" s="17" t="s">
        <v>331</v>
      </c>
      <c r="C122" s="17" t="s">
        <v>2880</v>
      </c>
      <c r="D122" s="12" t="s">
        <v>45</v>
      </c>
      <c r="E122" s="18" t="s">
        <v>2881</v>
      </c>
      <c r="F122" s="19" t="s">
        <v>197</v>
      </c>
      <c r="G122" s="20">
        <v>4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6" x14ac:dyDescent="0.2">
      <c r="A123" s="22" t="s">
        <v>42</v>
      </c>
      <c r="E123" s="23" t="s">
        <v>45</v>
      </c>
    </row>
    <row r="124" spans="1:16" x14ac:dyDescent="0.2">
      <c r="A124" s="24" t="s">
        <v>44</v>
      </c>
      <c r="E124" s="25" t="s">
        <v>2882</v>
      </c>
    </row>
    <row r="125" spans="1:16" ht="89.25" x14ac:dyDescent="0.2">
      <c r="A125" t="s">
        <v>46</v>
      </c>
      <c r="E125" s="23" t="s">
        <v>964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R4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0+O8+O45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2883</v>
      </c>
      <c r="I3" s="26">
        <f>0+I8+I45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0" t="s">
        <v>12</v>
      </c>
      <c r="C4" s="32" t="s">
        <v>2883</v>
      </c>
      <c r="D4" s="33"/>
      <c r="E4" s="11" t="s">
        <v>2884</v>
      </c>
      <c r="F4" s="2"/>
      <c r="G4" s="2"/>
      <c r="H4" s="13"/>
      <c r="I4" s="13"/>
      <c r="O4" t="s">
        <v>14</v>
      </c>
      <c r="P4" t="s">
        <v>17</v>
      </c>
    </row>
    <row r="5" spans="1:18" ht="12.75" customHeight="1" x14ac:dyDescent="0.2">
      <c r="A5" s="30" t="s">
        <v>19</v>
      </c>
      <c r="B5" s="30" t="s">
        <v>21</v>
      </c>
      <c r="C5" s="30" t="s">
        <v>22</v>
      </c>
      <c r="D5" s="30" t="s">
        <v>23</v>
      </c>
      <c r="E5" s="30" t="s">
        <v>24</v>
      </c>
      <c r="F5" s="30" t="s">
        <v>26</v>
      </c>
      <c r="G5" s="30" t="s">
        <v>28</v>
      </c>
      <c r="H5" s="30" t="s">
        <v>30</v>
      </c>
      <c r="I5" s="30"/>
      <c r="O5" t="s">
        <v>15</v>
      </c>
      <c r="P5" t="s">
        <v>17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1" t="s">
        <v>31</v>
      </c>
      <c r="I6" s="1" t="s">
        <v>33</v>
      </c>
    </row>
    <row r="7" spans="1:18" ht="12.75" customHeight="1" x14ac:dyDescent="0.2">
      <c r="A7" s="1" t="s">
        <v>20</v>
      </c>
      <c r="B7" s="1" t="s">
        <v>18</v>
      </c>
      <c r="C7" s="1" t="s">
        <v>17</v>
      </c>
      <c r="D7" s="1" t="s">
        <v>16</v>
      </c>
      <c r="E7" s="1" t="s">
        <v>25</v>
      </c>
      <c r="F7" s="1" t="s">
        <v>27</v>
      </c>
      <c r="G7" s="1" t="s">
        <v>29</v>
      </c>
      <c r="H7" s="1" t="s">
        <v>32</v>
      </c>
      <c r="I7" s="1" t="s">
        <v>34</v>
      </c>
    </row>
    <row r="8" spans="1:18" ht="12.75" customHeight="1" x14ac:dyDescent="0.2">
      <c r="A8" s="13" t="s">
        <v>35</v>
      </c>
      <c r="B8" s="13"/>
      <c r="C8" s="14" t="s">
        <v>18</v>
      </c>
      <c r="D8" s="13"/>
      <c r="E8" s="15" t="s">
        <v>163</v>
      </c>
      <c r="F8" s="13"/>
      <c r="G8" s="13"/>
      <c r="H8" s="13"/>
      <c r="I8" s="16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12" t="s">
        <v>37</v>
      </c>
      <c r="B9" s="17" t="s">
        <v>18</v>
      </c>
      <c r="C9" s="17" t="s">
        <v>245</v>
      </c>
      <c r="D9" s="12" t="s">
        <v>45</v>
      </c>
      <c r="E9" s="18" t="s">
        <v>246</v>
      </c>
      <c r="F9" s="19" t="s">
        <v>180</v>
      </c>
      <c r="G9" s="20">
        <v>13.5</v>
      </c>
      <c r="H9" s="21">
        <v>0</v>
      </c>
      <c r="I9" s="21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2" t="s">
        <v>42</v>
      </c>
      <c r="E10" s="23" t="s">
        <v>2465</v>
      </c>
    </row>
    <row r="11" spans="1:18" ht="25.5" x14ac:dyDescent="0.2">
      <c r="A11" s="24" t="s">
        <v>44</v>
      </c>
      <c r="E11" s="25" t="s">
        <v>2885</v>
      </c>
    </row>
    <row r="12" spans="1:18" ht="38.25" x14ac:dyDescent="0.2">
      <c r="A12" t="s">
        <v>46</v>
      </c>
      <c r="E12" s="23" t="s">
        <v>249</v>
      </c>
    </row>
    <row r="13" spans="1:18" x14ac:dyDescent="0.2">
      <c r="A13" s="12" t="s">
        <v>37</v>
      </c>
      <c r="B13" s="17" t="s">
        <v>17</v>
      </c>
      <c r="C13" s="17" t="s">
        <v>259</v>
      </c>
      <c r="D13" s="12" t="s">
        <v>45</v>
      </c>
      <c r="E13" s="18" t="s">
        <v>260</v>
      </c>
      <c r="F13" s="19" t="s">
        <v>180</v>
      </c>
      <c r="G13" s="20">
        <v>99.9</v>
      </c>
      <c r="H13" s="21">
        <v>0</v>
      </c>
      <c r="I13" s="21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2" t="s">
        <v>42</v>
      </c>
      <c r="E14" s="23" t="s">
        <v>45</v>
      </c>
    </row>
    <row r="15" spans="1:18" ht="25.5" x14ac:dyDescent="0.2">
      <c r="A15" s="24" t="s">
        <v>44</v>
      </c>
      <c r="E15" s="25" t="s">
        <v>2886</v>
      </c>
    </row>
    <row r="16" spans="1:18" ht="306" x14ac:dyDescent="0.2">
      <c r="A16" t="s">
        <v>46</v>
      </c>
      <c r="E16" s="23" t="s">
        <v>262</v>
      </c>
    </row>
    <row r="17" spans="1:16" x14ac:dyDescent="0.2">
      <c r="A17" s="12" t="s">
        <v>37</v>
      </c>
      <c r="B17" s="17" t="s">
        <v>16</v>
      </c>
      <c r="C17" s="17" t="s">
        <v>267</v>
      </c>
      <c r="D17" s="12" t="s">
        <v>45</v>
      </c>
      <c r="E17" s="18" t="s">
        <v>268</v>
      </c>
      <c r="F17" s="19" t="s">
        <v>180</v>
      </c>
      <c r="G17" s="20">
        <v>99.9</v>
      </c>
      <c r="H17" s="21">
        <v>0</v>
      </c>
      <c r="I17" s="21">
        <f>ROUND(ROUND(H17,2)*ROUND(G17,3),2)</f>
        <v>0</v>
      </c>
      <c r="O17">
        <f>(I17*21)/100</f>
        <v>0</v>
      </c>
      <c r="P17" t="s">
        <v>17</v>
      </c>
    </row>
    <row r="18" spans="1:16" x14ac:dyDescent="0.2">
      <c r="A18" s="22" t="s">
        <v>42</v>
      </c>
      <c r="E18" s="23" t="s">
        <v>2637</v>
      </c>
    </row>
    <row r="19" spans="1:16" ht="25.5" x14ac:dyDescent="0.2">
      <c r="A19" s="24" t="s">
        <v>44</v>
      </c>
      <c r="E19" s="25" t="s">
        <v>2887</v>
      </c>
    </row>
    <row r="20" spans="1:16" ht="318.75" x14ac:dyDescent="0.2">
      <c r="A20" t="s">
        <v>46</v>
      </c>
      <c r="E20" s="23" t="s">
        <v>266</v>
      </c>
    </row>
    <row r="21" spans="1:16" x14ac:dyDescent="0.2">
      <c r="A21" s="12" t="s">
        <v>37</v>
      </c>
      <c r="B21" s="17" t="s">
        <v>25</v>
      </c>
      <c r="C21" s="17" t="s">
        <v>2470</v>
      </c>
      <c r="D21" s="12" t="s">
        <v>45</v>
      </c>
      <c r="E21" s="18" t="s">
        <v>2471</v>
      </c>
      <c r="F21" s="19" t="s">
        <v>180</v>
      </c>
      <c r="G21" s="20">
        <v>102.6</v>
      </c>
      <c r="H21" s="21">
        <v>0</v>
      </c>
      <c r="I21" s="21">
        <f>ROUND(ROUND(H21,2)*ROUND(G21,3),2)</f>
        <v>0</v>
      </c>
      <c r="O21">
        <f>(I21*21)/100</f>
        <v>0</v>
      </c>
      <c r="P21" t="s">
        <v>17</v>
      </c>
    </row>
    <row r="22" spans="1:16" x14ac:dyDescent="0.2">
      <c r="A22" s="22" t="s">
        <v>42</v>
      </c>
      <c r="E22" s="23" t="s">
        <v>2639</v>
      </c>
    </row>
    <row r="23" spans="1:16" ht="25.5" x14ac:dyDescent="0.2">
      <c r="A23" s="24" t="s">
        <v>44</v>
      </c>
      <c r="E23" s="25" t="s">
        <v>2888</v>
      </c>
    </row>
    <row r="24" spans="1:16" ht="318.75" x14ac:dyDescent="0.2">
      <c r="A24" t="s">
        <v>46</v>
      </c>
      <c r="E24" s="23" t="s">
        <v>266</v>
      </c>
    </row>
    <row r="25" spans="1:16" x14ac:dyDescent="0.2">
      <c r="A25" s="12" t="s">
        <v>37</v>
      </c>
      <c r="B25" s="17" t="s">
        <v>27</v>
      </c>
      <c r="C25" s="17" t="s">
        <v>279</v>
      </c>
      <c r="D25" s="12" t="s">
        <v>45</v>
      </c>
      <c r="E25" s="18" t="s">
        <v>280</v>
      </c>
      <c r="F25" s="19" t="s">
        <v>180</v>
      </c>
      <c r="G25" s="20">
        <v>102.6</v>
      </c>
      <c r="H25" s="21">
        <v>0</v>
      </c>
      <c r="I25" s="21">
        <f>ROUND(ROUND(H25,2)*ROUND(G25,3),2)</f>
        <v>0</v>
      </c>
      <c r="O25">
        <f>(I25*21)/100</f>
        <v>0</v>
      </c>
      <c r="P25" t="s">
        <v>17</v>
      </c>
    </row>
    <row r="26" spans="1:16" x14ac:dyDescent="0.2">
      <c r="A26" s="22" t="s">
        <v>42</v>
      </c>
      <c r="E26" s="23" t="s">
        <v>45</v>
      </c>
    </row>
    <row r="27" spans="1:16" x14ac:dyDescent="0.2">
      <c r="A27" s="24" t="s">
        <v>44</v>
      </c>
      <c r="E27" s="25" t="s">
        <v>2889</v>
      </c>
    </row>
    <row r="28" spans="1:16" ht="191.25" x14ac:dyDescent="0.2">
      <c r="A28" t="s">
        <v>46</v>
      </c>
      <c r="E28" s="23" t="s">
        <v>282</v>
      </c>
    </row>
    <row r="29" spans="1:16" x14ac:dyDescent="0.2">
      <c r="A29" s="12" t="s">
        <v>37</v>
      </c>
      <c r="B29" s="17" t="s">
        <v>29</v>
      </c>
      <c r="C29" s="17" t="s">
        <v>297</v>
      </c>
      <c r="D29" s="12" t="s">
        <v>45</v>
      </c>
      <c r="E29" s="18" t="s">
        <v>298</v>
      </c>
      <c r="F29" s="19" t="s">
        <v>180</v>
      </c>
      <c r="G29" s="20">
        <v>99.9</v>
      </c>
      <c r="H29" s="21">
        <v>0</v>
      </c>
      <c r="I29" s="21">
        <f>ROUND(ROUND(H29,2)*ROUND(G29,3),2)</f>
        <v>0</v>
      </c>
      <c r="O29">
        <f>(I29*21)/100</f>
        <v>0</v>
      </c>
      <c r="P29" t="s">
        <v>17</v>
      </c>
    </row>
    <row r="30" spans="1:16" x14ac:dyDescent="0.2">
      <c r="A30" s="22" t="s">
        <v>42</v>
      </c>
      <c r="E30" s="23" t="s">
        <v>45</v>
      </c>
    </row>
    <row r="31" spans="1:16" ht="25.5" x14ac:dyDescent="0.2">
      <c r="A31" s="24" t="s">
        <v>44</v>
      </c>
      <c r="E31" s="25" t="s">
        <v>2886</v>
      </c>
    </row>
    <row r="32" spans="1:16" ht="229.5" x14ac:dyDescent="0.2">
      <c r="A32" t="s">
        <v>46</v>
      </c>
      <c r="E32" s="23" t="s">
        <v>301</v>
      </c>
    </row>
    <row r="33" spans="1:18" x14ac:dyDescent="0.2">
      <c r="A33" s="12" t="s">
        <v>37</v>
      </c>
      <c r="B33" s="17" t="s">
        <v>64</v>
      </c>
      <c r="C33" s="17" t="s">
        <v>896</v>
      </c>
      <c r="D33" s="12" t="s">
        <v>45</v>
      </c>
      <c r="E33" s="18" t="s">
        <v>897</v>
      </c>
      <c r="F33" s="19" t="s">
        <v>180</v>
      </c>
      <c r="G33" s="20">
        <v>13.5</v>
      </c>
      <c r="H33" s="21">
        <v>0</v>
      </c>
      <c r="I33" s="21">
        <f>ROUND(ROUND(H33,2)*ROUND(G33,3),2)</f>
        <v>0</v>
      </c>
      <c r="O33">
        <f>(I33*21)/100</f>
        <v>0</v>
      </c>
      <c r="P33" t="s">
        <v>17</v>
      </c>
    </row>
    <row r="34" spans="1:18" x14ac:dyDescent="0.2">
      <c r="A34" s="22" t="s">
        <v>42</v>
      </c>
      <c r="E34" s="23" t="s">
        <v>45</v>
      </c>
    </row>
    <row r="35" spans="1:18" ht="25.5" x14ac:dyDescent="0.2">
      <c r="A35" s="24" t="s">
        <v>44</v>
      </c>
      <c r="E35" s="25" t="s">
        <v>2890</v>
      </c>
    </row>
    <row r="36" spans="1:18" ht="38.25" x14ac:dyDescent="0.2">
      <c r="A36" t="s">
        <v>46</v>
      </c>
      <c r="E36" s="23" t="s">
        <v>899</v>
      </c>
    </row>
    <row r="37" spans="1:18" x14ac:dyDescent="0.2">
      <c r="A37" s="12" t="s">
        <v>37</v>
      </c>
      <c r="B37" s="17" t="s">
        <v>67</v>
      </c>
      <c r="C37" s="17" t="s">
        <v>1040</v>
      </c>
      <c r="D37" s="12" t="s">
        <v>45</v>
      </c>
      <c r="E37" s="18" t="s">
        <v>1041</v>
      </c>
      <c r="F37" s="19" t="s">
        <v>166</v>
      </c>
      <c r="G37" s="20">
        <v>67.5</v>
      </c>
      <c r="H37" s="21">
        <v>0</v>
      </c>
      <c r="I37" s="21">
        <f>ROUND(ROUND(H37,2)*ROUND(G37,3),2)</f>
        <v>0</v>
      </c>
      <c r="O37">
        <f>(I37*21)/100</f>
        <v>0</v>
      </c>
      <c r="P37" t="s">
        <v>17</v>
      </c>
    </row>
    <row r="38" spans="1:18" x14ac:dyDescent="0.2">
      <c r="A38" s="22" t="s">
        <v>42</v>
      </c>
      <c r="E38" s="23" t="s">
        <v>45</v>
      </c>
    </row>
    <row r="39" spans="1:18" ht="25.5" x14ac:dyDescent="0.2">
      <c r="A39" s="24" t="s">
        <v>44</v>
      </c>
      <c r="E39" s="25" t="s">
        <v>2891</v>
      </c>
    </row>
    <row r="40" spans="1:18" ht="25.5" x14ac:dyDescent="0.2">
      <c r="A40" t="s">
        <v>46</v>
      </c>
      <c r="E40" s="23" t="s">
        <v>1043</v>
      </c>
    </row>
    <row r="41" spans="1:18" x14ac:dyDescent="0.2">
      <c r="A41" s="12" t="s">
        <v>37</v>
      </c>
      <c r="B41" s="17" t="s">
        <v>32</v>
      </c>
      <c r="C41" s="17" t="s">
        <v>332</v>
      </c>
      <c r="D41" s="12" t="s">
        <v>45</v>
      </c>
      <c r="E41" s="18" t="s">
        <v>333</v>
      </c>
      <c r="F41" s="19" t="s">
        <v>166</v>
      </c>
      <c r="G41" s="20">
        <v>67.5</v>
      </c>
      <c r="H41" s="21">
        <v>0</v>
      </c>
      <c r="I41" s="21">
        <f>ROUND(ROUND(H41,2)*ROUND(G41,3),2)</f>
        <v>0</v>
      </c>
      <c r="O41">
        <f>(I41*21)/100</f>
        <v>0</v>
      </c>
      <c r="P41" t="s">
        <v>17</v>
      </c>
    </row>
    <row r="42" spans="1:18" x14ac:dyDescent="0.2">
      <c r="A42" s="22" t="s">
        <v>42</v>
      </c>
      <c r="E42" s="23" t="s">
        <v>45</v>
      </c>
    </row>
    <row r="43" spans="1:18" ht="25.5" x14ac:dyDescent="0.2">
      <c r="A43" s="24" t="s">
        <v>44</v>
      </c>
      <c r="E43" s="25" t="s">
        <v>2891</v>
      </c>
    </row>
    <row r="44" spans="1:18" ht="38.25" x14ac:dyDescent="0.2">
      <c r="A44" t="s">
        <v>46</v>
      </c>
      <c r="E44" s="23" t="s">
        <v>334</v>
      </c>
    </row>
    <row r="45" spans="1:18" ht="12.75" customHeight="1" x14ac:dyDescent="0.2">
      <c r="A45" s="2" t="s">
        <v>35</v>
      </c>
      <c r="B45" s="2"/>
      <c r="C45" s="27" t="s">
        <v>67</v>
      </c>
      <c r="D45" s="2"/>
      <c r="E45" s="15" t="s">
        <v>504</v>
      </c>
      <c r="F45" s="2"/>
      <c r="G45" s="2"/>
      <c r="H45" s="2"/>
      <c r="I45" s="28">
        <f>0+Q45</f>
        <v>0</v>
      </c>
      <c r="O45">
        <f>0+R45</f>
        <v>0</v>
      </c>
      <c r="Q45">
        <f>0+I46</f>
        <v>0</v>
      </c>
      <c r="R45">
        <f>0+O46</f>
        <v>0</v>
      </c>
    </row>
    <row r="46" spans="1:18" x14ac:dyDescent="0.2">
      <c r="A46" s="12" t="s">
        <v>37</v>
      </c>
      <c r="B46" s="17" t="s">
        <v>34</v>
      </c>
      <c r="C46" s="17" t="s">
        <v>2892</v>
      </c>
      <c r="D46" s="12" t="s">
        <v>45</v>
      </c>
      <c r="E46" s="18" t="s">
        <v>2893</v>
      </c>
      <c r="F46" s="19" t="s">
        <v>180</v>
      </c>
      <c r="G46" s="20">
        <v>79.05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8" x14ac:dyDescent="0.2">
      <c r="A47" s="22" t="s">
        <v>42</v>
      </c>
      <c r="E47" s="23" t="s">
        <v>45</v>
      </c>
    </row>
    <row r="48" spans="1:18" ht="25.5" x14ac:dyDescent="0.2">
      <c r="A48" s="24" t="s">
        <v>44</v>
      </c>
      <c r="E48" s="25" t="s">
        <v>2894</v>
      </c>
    </row>
    <row r="49" spans="1:5" ht="369.75" x14ac:dyDescent="0.2">
      <c r="A49" t="s">
        <v>46</v>
      </c>
      <c r="E49" s="23" t="s">
        <v>410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7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0+O9+O42+O59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0+I9+I42+I59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2895</v>
      </c>
      <c r="D4" s="29"/>
      <c r="E4" s="9" t="s">
        <v>2896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2896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</f>
        <v>0</v>
      </c>
      <c r="R9">
        <f>0+O10+O14+O18+O22+O26+O30+O34+O38</f>
        <v>0</v>
      </c>
    </row>
    <row r="10" spans="1:18" x14ac:dyDescent="0.2">
      <c r="A10" s="12" t="s">
        <v>37</v>
      </c>
      <c r="B10" s="17" t="s">
        <v>18</v>
      </c>
      <c r="C10" s="17" t="s">
        <v>245</v>
      </c>
      <c r="D10" s="12" t="s">
        <v>45</v>
      </c>
      <c r="E10" s="18" t="s">
        <v>246</v>
      </c>
      <c r="F10" s="19" t="s">
        <v>180</v>
      </c>
      <c r="G10" s="20">
        <v>948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691</v>
      </c>
    </row>
    <row r="12" spans="1:18" x14ac:dyDescent="0.2">
      <c r="A12" s="24" t="s">
        <v>44</v>
      </c>
      <c r="E12" s="25" t="s">
        <v>2897</v>
      </c>
    </row>
    <row r="13" spans="1:18" ht="38.25" x14ac:dyDescent="0.2">
      <c r="A13" t="s">
        <v>46</v>
      </c>
      <c r="E13" s="23" t="s">
        <v>249</v>
      </c>
    </row>
    <row r="14" spans="1:18" x14ac:dyDescent="0.2">
      <c r="A14" s="12" t="s">
        <v>37</v>
      </c>
      <c r="B14" s="17" t="s">
        <v>17</v>
      </c>
      <c r="C14" s="17" t="s">
        <v>259</v>
      </c>
      <c r="D14" s="12" t="s">
        <v>45</v>
      </c>
      <c r="E14" s="18" t="s">
        <v>260</v>
      </c>
      <c r="F14" s="19" t="s">
        <v>180</v>
      </c>
      <c r="G14" s="20">
        <v>1888.2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ht="51" x14ac:dyDescent="0.2">
      <c r="A16" s="24" t="s">
        <v>44</v>
      </c>
      <c r="E16" s="25" t="s">
        <v>2898</v>
      </c>
    </row>
    <row r="17" spans="1:16" ht="306" x14ac:dyDescent="0.2">
      <c r="A17" t="s">
        <v>46</v>
      </c>
      <c r="E17" s="23" t="s">
        <v>262</v>
      </c>
    </row>
    <row r="18" spans="1:16" x14ac:dyDescent="0.2">
      <c r="A18" s="12" t="s">
        <v>37</v>
      </c>
      <c r="B18" s="17" t="s">
        <v>16</v>
      </c>
      <c r="C18" s="17" t="s">
        <v>267</v>
      </c>
      <c r="D18" s="12" t="s">
        <v>45</v>
      </c>
      <c r="E18" s="18" t="s">
        <v>268</v>
      </c>
      <c r="F18" s="19" t="s">
        <v>180</v>
      </c>
      <c r="G18" s="20">
        <v>940.2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254</v>
      </c>
    </row>
    <row r="20" spans="1:16" ht="63.75" x14ac:dyDescent="0.2">
      <c r="A20" s="24" t="s">
        <v>44</v>
      </c>
      <c r="E20" s="25" t="s">
        <v>2899</v>
      </c>
    </row>
    <row r="21" spans="1:16" ht="318.75" x14ac:dyDescent="0.2">
      <c r="A21" t="s">
        <v>46</v>
      </c>
      <c r="E21" s="23" t="s">
        <v>266</v>
      </c>
    </row>
    <row r="22" spans="1:16" x14ac:dyDescent="0.2">
      <c r="A22" s="12" t="s">
        <v>37</v>
      </c>
      <c r="B22" s="17" t="s">
        <v>25</v>
      </c>
      <c r="C22" s="17" t="s">
        <v>279</v>
      </c>
      <c r="D22" s="12" t="s">
        <v>45</v>
      </c>
      <c r="E22" s="18" t="s">
        <v>280</v>
      </c>
      <c r="F22" s="19" t="s">
        <v>180</v>
      </c>
      <c r="G22" s="20">
        <v>1888.2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ht="38.25" x14ac:dyDescent="0.2">
      <c r="A24" s="24" t="s">
        <v>44</v>
      </c>
      <c r="E24" s="25" t="s">
        <v>2900</v>
      </c>
    </row>
    <row r="25" spans="1:16" ht="191.25" x14ac:dyDescent="0.2">
      <c r="A25" t="s">
        <v>46</v>
      </c>
      <c r="E25" s="23" t="s">
        <v>282</v>
      </c>
    </row>
    <row r="26" spans="1:16" x14ac:dyDescent="0.2">
      <c r="A26" s="12" t="s">
        <v>37</v>
      </c>
      <c r="B26" s="17" t="s">
        <v>27</v>
      </c>
      <c r="C26" s="17" t="s">
        <v>297</v>
      </c>
      <c r="D26" s="12" t="s">
        <v>45</v>
      </c>
      <c r="E26" s="18" t="s">
        <v>298</v>
      </c>
      <c r="F26" s="19" t="s">
        <v>180</v>
      </c>
      <c r="G26" s="20">
        <v>217.035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2901</v>
      </c>
    </row>
    <row r="28" spans="1:16" ht="38.25" x14ac:dyDescent="0.2">
      <c r="A28" s="24" t="s">
        <v>44</v>
      </c>
      <c r="E28" s="25" t="s">
        <v>2902</v>
      </c>
    </row>
    <row r="29" spans="1:16" ht="229.5" x14ac:dyDescent="0.2">
      <c r="A29" t="s">
        <v>46</v>
      </c>
      <c r="E29" s="23" t="s">
        <v>301</v>
      </c>
    </row>
    <row r="30" spans="1:16" x14ac:dyDescent="0.2">
      <c r="A30" s="12" t="s">
        <v>37</v>
      </c>
      <c r="B30" s="17" t="s">
        <v>29</v>
      </c>
      <c r="C30" s="17" t="s">
        <v>307</v>
      </c>
      <c r="D30" s="12" t="s">
        <v>45</v>
      </c>
      <c r="E30" s="18" t="s">
        <v>308</v>
      </c>
      <c r="F30" s="19" t="s">
        <v>180</v>
      </c>
      <c r="G30" s="20">
        <v>557.74699999999996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419</v>
      </c>
    </row>
    <row r="32" spans="1:16" ht="51" x14ac:dyDescent="0.2">
      <c r="A32" s="24" t="s">
        <v>44</v>
      </c>
      <c r="E32" s="25" t="s">
        <v>2903</v>
      </c>
    </row>
    <row r="33" spans="1:18" ht="293.25" x14ac:dyDescent="0.2">
      <c r="A33" t="s">
        <v>46</v>
      </c>
      <c r="E33" s="23" t="s">
        <v>310</v>
      </c>
    </row>
    <row r="34" spans="1:18" x14ac:dyDescent="0.2">
      <c r="A34" s="12" t="s">
        <v>37</v>
      </c>
      <c r="B34" s="17" t="s">
        <v>64</v>
      </c>
      <c r="C34" s="17" t="s">
        <v>896</v>
      </c>
      <c r="D34" s="12" t="s">
        <v>45</v>
      </c>
      <c r="E34" s="18" t="s">
        <v>897</v>
      </c>
      <c r="F34" s="19" t="s">
        <v>180</v>
      </c>
      <c r="G34" s="20">
        <v>948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8" x14ac:dyDescent="0.2">
      <c r="A35" s="22" t="s">
        <v>42</v>
      </c>
      <c r="E35" s="23" t="s">
        <v>45</v>
      </c>
    </row>
    <row r="36" spans="1:18" x14ac:dyDescent="0.2">
      <c r="A36" s="24" t="s">
        <v>44</v>
      </c>
      <c r="E36" s="25" t="s">
        <v>2904</v>
      </c>
    </row>
    <row r="37" spans="1:18" ht="38.25" x14ac:dyDescent="0.2">
      <c r="A37" t="s">
        <v>46</v>
      </c>
      <c r="E37" s="23" t="s">
        <v>899</v>
      </c>
    </row>
    <row r="38" spans="1:18" x14ac:dyDescent="0.2">
      <c r="A38" s="12" t="s">
        <v>37</v>
      </c>
      <c r="B38" s="17" t="s">
        <v>67</v>
      </c>
      <c r="C38" s="17" t="s">
        <v>1040</v>
      </c>
      <c r="D38" s="12" t="s">
        <v>45</v>
      </c>
      <c r="E38" s="18" t="s">
        <v>1041</v>
      </c>
      <c r="F38" s="19" t="s">
        <v>166</v>
      </c>
      <c r="G38" s="20">
        <v>3792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8" x14ac:dyDescent="0.2">
      <c r="A39" s="22" t="s">
        <v>42</v>
      </c>
      <c r="E39" s="23" t="s">
        <v>2905</v>
      </c>
    </row>
    <row r="40" spans="1:18" x14ac:dyDescent="0.2">
      <c r="A40" s="24" t="s">
        <v>44</v>
      </c>
      <c r="E40" s="25" t="s">
        <v>2906</v>
      </c>
    </row>
    <row r="41" spans="1:18" ht="25.5" x14ac:dyDescent="0.2">
      <c r="A41" t="s">
        <v>46</v>
      </c>
      <c r="E41" s="23" t="s">
        <v>1043</v>
      </c>
    </row>
    <row r="42" spans="1:18" ht="12.75" customHeight="1" x14ac:dyDescent="0.2">
      <c r="A42" s="2" t="s">
        <v>35</v>
      </c>
      <c r="B42" s="2"/>
      <c r="C42" s="27" t="s">
        <v>25</v>
      </c>
      <c r="D42" s="2"/>
      <c r="E42" s="15" t="s">
        <v>405</v>
      </c>
      <c r="F42" s="2"/>
      <c r="G42" s="2"/>
      <c r="H42" s="2"/>
      <c r="I42" s="28">
        <f>0+Q42</f>
        <v>0</v>
      </c>
      <c r="O42">
        <f>0+R42</f>
        <v>0</v>
      </c>
      <c r="Q42">
        <f>0+I43+I47+I51+I55</f>
        <v>0</v>
      </c>
      <c r="R42">
        <f>0+O43+O47+O51+O55</f>
        <v>0</v>
      </c>
    </row>
    <row r="43" spans="1:18" x14ac:dyDescent="0.2">
      <c r="A43" s="12" t="s">
        <v>37</v>
      </c>
      <c r="B43" s="17" t="s">
        <v>32</v>
      </c>
      <c r="C43" s="17" t="s">
        <v>703</v>
      </c>
      <c r="D43" s="12" t="s">
        <v>45</v>
      </c>
      <c r="E43" s="18" t="s">
        <v>704</v>
      </c>
      <c r="F43" s="19" t="s">
        <v>180</v>
      </c>
      <c r="G43" s="20">
        <v>2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8" x14ac:dyDescent="0.2">
      <c r="A44" s="22" t="s">
        <v>42</v>
      </c>
      <c r="E44" s="23" t="s">
        <v>2907</v>
      </c>
    </row>
    <row r="45" spans="1:18" x14ac:dyDescent="0.2">
      <c r="A45" s="24" t="s">
        <v>44</v>
      </c>
      <c r="E45" s="25" t="s">
        <v>2908</v>
      </c>
    </row>
    <row r="46" spans="1:18" ht="369.75" x14ac:dyDescent="0.2">
      <c r="A46" t="s">
        <v>46</v>
      </c>
      <c r="E46" s="23" t="s">
        <v>410</v>
      </c>
    </row>
    <row r="47" spans="1:18" x14ac:dyDescent="0.2">
      <c r="A47" s="12" t="s">
        <v>37</v>
      </c>
      <c r="B47" s="17" t="s">
        <v>34</v>
      </c>
      <c r="C47" s="17" t="s">
        <v>412</v>
      </c>
      <c r="D47" s="12" t="s">
        <v>45</v>
      </c>
      <c r="E47" s="18" t="s">
        <v>413</v>
      </c>
      <c r="F47" s="19" t="s">
        <v>180</v>
      </c>
      <c r="G47" s="20">
        <v>0.6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17</v>
      </c>
    </row>
    <row r="48" spans="1:18" x14ac:dyDescent="0.2">
      <c r="A48" s="22" t="s">
        <v>42</v>
      </c>
      <c r="E48" s="23" t="s">
        <v>414</v>
      </c>
    </row>
    <row r="49" spans="1:18" x14ac:dyDescent="0.2">
      <c r="A49" s="24" t="s">
        <v>44</v>
      </c>
      <c r="E49" s="25" t="s">
        <v>2909</v>
      </c>
    </row>
    <row r="50" spans="1:18" ht="369.75" x14ac:dyDescent="0.2">
      <c r="A50" t="s">
        <v>46</v>
      </c>
      <c r="E50" s="23" t="s">
        <v>410</v>
      </c>
    </row>
    <row r="51" spans="1:18" x14ac:dyDescent="0.2">
      <c r="A51" s="12" t="s">
        <v>37</v>
      </c>
      <c r="B51" s="17" t="s">
        <v>74</v>
      </c>
      <c r="C51" s="17" t="s">
        <v>417</v>
      </c>
      <c r="D51" s="12" t="s">
        <v>45</v>
      </c>
      <c r="E51" s="18" t="s">
        <v>418</v>
      </c>
      <c r="F51" s="19" t="s">
        <v>180</v>
      </c>
      <c r="G51" s="20">
        <v>125.36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2910</v>
      </c>
    </row>
    <row r="53" spans="1:18" ht="51" x14ac:dyDescent="0.2">
      <c r="A53" s="24" t="s">
        <v>44</v>
      </c>
      <c r="E53" s="25" t="s">
        <v>2911</v>
      </c>
    </row>
    <row r="54" spans="1:18" ht="38.25" x14ac:dyDescent="0.2">
      <c r="A54" t="s">
        <v>46</v>
      </c>
      <c r="E54" s="23" t="s">
        <v>357</v>
      </c>
    </row>
    <row r="55" spans="1:18" x14ac:dyDescent="0.2">
      <c r="A55" s="12" t="s">
        <v>37</v>
      </c>
      <c r="B55" s="17" t="s">
        <v>79</v>
      </c>
      <c r="C55" s="17" t="s">
        <v>428</v>
      </c>
      <c r="D55" s="12" t="s">
        <v>45</v>
      </c>
      <c r="E55" s="18" t="s">
        <v>429</v>
      </c>
      <c r="F55" s="19" t="s">
        <v>180</v>
      </c>
      <c r="G55" s="20">
        <v>0.9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x14ac:dyDescent="0.2">
      <c r="A56" s="22" t="s">
        <v>42</v>
      </c>
      <c r="E56" s="23" t="s">
        <v>45</v>
      </c>
    </row>
    <row r="57" spans="1:18" x14ac:dyDescent="0.2">
      <c r="A57" s="24" t="s">
        <v>44</v>
      </c>
      <c r="E57" s="25" t="s">
        <v>2912</v>
      </c>
    </row>
    <row r="58" spans="1:18" ht="102" x14ac:dyDescent="0.2">
      <c r="A58" t="s">
        <v>46</v>
      </c>
      <c r="E58" s="23" t="s">
        <v>431</v>
      </c>
    </row>
    <row r="59" spans="1:18" ht="12.75" customHeight="1" x14ac:dyDescent="0.2">
      <c r="A59" s="2" t="s">
        <v>35</v>
      </c>
      <c r="B59" s="2"/>
      <c r="C59" s="27" t="s">
        <v>67</v>
      </c>
      <c r="D59" s="2"/>
      <c r="E59" s="15" t="s">
        <v>504</v>
      </c>
      <c r="F59" s="2"/>
      <c r="G59" s="2"/>
      <c r="H59" s="2"/>
      <c r="I59" s="28">
        <f>0+Q59</f>
        <v>0</v>
      </c>
      <c r="O59">
        <f>0+R59</f>
        <v>0</v>
      </c>
      <c r="Q59">
        <f>0+I60+I64+I68+I72</f>
        <v>0</v>
      </c>
      <c r="R59">
        <f>0+O60+O64+O68+O72</f>
        <v>0</v>
      </c>
    </row>
    <row r="60" spans="1:18" x14ac:dyDescent="0.2">
      <c r="A60" s="12" t="s">
        <v>37</v>
      </c>
      <c r="B60" s="17" t="s">
        <v>84</v>
      </c>
      <c r="C60" s="17" t="s">
        <v>2913</v>
      </c>
      <c r="D60" s="12" t="s">
        <v>45</v>
      </c>
      <c r="E60" s="18" t="s">
        <v>2914</v>
      </c>
      <c r="F60" s="19" t="s">
        <v>197</v>
      </c>
      <c r="G60" s="20">
        <v>150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8" x14ac:dyDescent="0.2">
      <c r="A61" s="22" t="s">
        <v>42</v>
      </c>
      <c r="E61" s="23" t="s">
        <v>2915</v>
      </c>
    </row>
    <row r="62" spans="1:18" x14ac:dyDescent="0.2">
      <c r="A62" s="24" t="s">
        <v>44</v>
      </c>
      <c r="E62" s="25" t="s">
        <v>2916</v>
      </c>
    </row>
    <row r="63" spans="1:18" ht="255" x14ac:dyDescent="0.2">
      <c r="A63" t="s">
        <v>46</v>
      </c>
      <c r="E63" s="23" t="s">
        <v>525</v>
      </c>
    </row>
    <row r="64" spans="1:18" x14ac:dyDescent="0.2">
      <c r="A64" s="12" t="s">
        <v>37</v>
      </c>
      <c r="B64" s="17" t="s">
        <v>86</v>
      </c>
      <c r="C64" s="17" t="s">
        <v>521</v>
      </c>
      <c r="D64" s="12" t="s">
        <v>45</v>
      </c>
      <c r="E64" s="18" t="s">
        <v>522</v>
      </c>
      <c r="F64" s="19" t="s">
        <v>197</v>
      </c>
      <c r="G64" s="20">
        <v>208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2" t="s">
        <v>42</v>
      </c>
      <c r="E65" s="23" t="s">
        <v>2917</v>
      </c>
    </row>
    <row r="66" spans="1:16" ht="25.5" x14ac:dyDescent="0.2">
      <c r="A66" s="24" t="s">
        <v>44</v>
      </c>
      <c r="E66" s="25" t="s">
        <v>2918</v>
      </c>
    </row>
    <row r="67" spans="1:16" ht="255" x14ac:dyDescent="0.2">
      <c r="A67" t="s">
        <v>46</v>
      </c>
      <c r="E67" s="23" t="s">
        <v>525</v>
      </c>
    </row>
    <row r="68" spans="1:16" x14ac:dyDescent="0.2">
      <c r="A68" s="12" t="s">
        <v>37</v>
      </c>
      <c r="B68" s="17" t="s">
        <v>93</v>
      </c>
      <c r="C68" s="17" t="s">
        <v>2919</v>
      </c>
      <c r="D68" s="12" t="s">
        <v>45</v>
      </c>
      <c r="E68" s="18" t="s">
        <v>2920</v>
      </c>
      <c r="F68" s="19" t="s">
        <v>197</v>
      </c>
      <c r="G68" s="20">
        <v>1218</v>
      </c>
      <c r="H68" s="21">
        <v>0</v>
      </c>
      <c r="I68" s="21">
        <f>ROUND(ROUND(H68,2)*ROUND(G68,3),2)</f>
        <v>0</v>
      </c>
      <c r="O68">
        <f>(I68*21)/100</f>
        <v>0</v>
      </c>
      <c r="P68" t="s">
        <v>17</v>
      </c>
    </row>
    <row r="69" spans="1:16" x14ac:dyDescent="0.2">
      <c r="A69" s="22" t="s">
        <v>42</v>
      </c>
      <c r="E69" s="23" t="s">
        <v>45</v>
      </c>
    </row>
    <row r="70" spans="1:16" x14ac:dyDescent="0.2">
      <c r="A70" s="24" t="s">
        <v>44</v>
      </c>
      <c r="E70" s="25" t="s">
        <v>2921</v>
      </c>
    </row>
    <row r="71" spans="1:16" ht="242.25" x14ac:dyDescent="0.2">
      <c r="A71" t="s">
        <v>46</v>
      </c>
      <c r="E71" s="23" t="s">
        <v>2922</v>
      </c>
    </row>
    <row r="72" spans="1:16" x14ac:dyDescent="0.2">
      <c r="A72" s="12" t="s">
        <v>37</v>
      </c>
      <c r="B72" s="17" t="s">
        <v>99</v>
      </c>
      <c r="C72" s="17" t="s">
        <v>2923</v>
      </c>
      <c r="D72" s="12" t="s">
        <v>45</v>
      </c>
      <c r="E72" s="18" t="s">
        <v>2924</v>
      </c>
      <c r="F72" s="19" t="s">
        <v>89</v>
      </c>
      <c r="G72" s="20">
        <v>20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6" x14ac:dyDescent="0.2">
      <c r="A73" s="22" t="s">
        <v>42</v>
      </c>
      <c r="E73" s="23" t="s">
        <v>45</v>
      </c>
    </row>
    <row r="74" spans="1:16" x14ac:dyDescent="0.2">
      <c r="A74" s="24" t="s">
        <v>44</v>
      </c>
      <c r="E74" s="25" t="s">
        <v>45</v>
      </c>
    </row>
    <row r="75" spans="1:16" ht="89.25" x14ac:dyDescent="0.2">
      <c r="A75" t="s">
        <v>46</v>
      </c>
      <c r="E75" s="23" t="s">
        <v>2925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R7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0+O9+O50+O55+O68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0+I9+I50+I55+I68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2926</v>
      </c>
      <c r="D4" s="29"/>
      <c r="E4" s="9" t="s">
        <v>2927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2927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</f>
        <v>0</v>
      </c>
      <c r="R9">
        <f>0+O10+O14+O18+O22+O26+O30+O34+O38+O42+O46</f>
        <v>0</v>
      </c>
    </row>
    <row r="10" spans="1:18" x14ac:dyDescent="0.2">
      <c r="A10" s="12" t="s">
        <v>37</v>
      </c>
      <c r="B10" s="17" t="s">
        <v>18</v>
      </c>
      <c r="C10" s="17" t="s">
        <v>245</v>
      </c>
      <c r="D10" s="12" t="s">
        <v>53</v>
      </c>
      <c r="E10" s="18" t="s">
        <v>246</v>
      </c>
      <c r="F10" s="19" t="s">
        <v>180</v>
      </c>
      <c r="G10" s="20">
        <v>25.45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2928</v>
      </c>
    </row>
    <row r="12" spans="1:18" ht="38.25" x14ac:dyDescent="0.2">
      <c r="A12" s="24" t="s">
        <v>44</v>
      </c>
      <c r="E12" s="25" t="s">
        <v>2929</v>
      </c>
    </row>
    <row r="13" spans="1:18" ht="38.25" x14ac:dyDescent="0.2">
      <c r="A13" t="s">
        <v>46</v>
      </c>
      <c r="E13" s="23" t="s">
        <v>249</v>
      </c>
    </row>
    <row r="14" spans="1:18" x14ac:dyDescent="0.2">
      <c r="A14" s="12" t="s">
        <v>37</v>
      </c>
      <c r="B14" s="17" t="s">
        <v>17</v>
      </c>
      <c r="C14" s="17" t="s">
        <v>245</v>
      </c>
      <c r="D14" s="12" t="s">
        <v>57</v>
      </c>
      <c r="E14" s="18" t="s">
        <v>246</v>
      </c>
      <c r="F14" s="19" t="s">
        <v>180</v>
      </c>
      <c r="G14" s="20">
        <v>63.3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2930</v>
      </c>
    </row>
    <row r="16" spans="1:18" x14ac:dyDescent="0.2">
      <c r="A16" s="24" t="s">
        <v>44</v>
      </c>
      <c r="E16" s="25" t="s">
        <v>2931</v>
      </c>
    </row>
    <row r="17" spans="1:16" ht="38.25" x14ac:dyDescent="0.2">
      <c r="A17" t="s">
        <v>46</v>
      </c>
      <c r="E17" s="23" t="s">
        <v>249</v>
      </c>
    </row>
    <row r="18" spans="1:16" x14ac:dyDescent="0.2">
      <c r="A18" s="12" t="s">
        <v>37</v>
      </c>
      <c r="B18" s="17" t="s">
        <v>16</v>
      </c>
      <c r="C18" s="17" t="s">
        <v>2932</v>
      </c>
      <c r="D18" s="12" t="s">
        <v>45</v>
      </c>
      <c r="E18" s="18" t="s">
        <v>2933</v>
      </c>
      <c r="F18" s="19" t="s">
        <v>180</v>
      </c>
      <c r="G18" s="20">
        <v>197.8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2934</v>
      </c>
    </row>
    <row r="20" spans="1:16" x14ac:dyDescent="0.2">
      <c r="A20" s="24" t="s">
        <v>44</v>
      </c>
      <c r="E20" s="25" t="s">
        <v>2935</v>
      </c>
    </row>
    <row r="21" spans="1:16" ht="369.75" x14ac:dyDescent="0.2">
      <c r="A21" t="s">
        <v>46</v>
      </c>
      <c r="E21" s="23" t="s">
        <v>256</v>
      </c>
    </row>
    <row r="22" spans="1:16" x14ac:dyDescent="0.2">
      <c r="A22" s="12" t="s">
        <v>37</v>
      </c>
      <c r="B22" s="17" t="s">
        <v>25</v>
      </c>
      <c r="C22" s="17" t="s">
        <v>259</v>
      </c>
      <c r="D22" s="12" t="s">
        <v>45</v>
      </c>
      <c r="E22" s="18" t="s">
        <v>260</v>
      </c>
      <c r="F22" s="19" t="s">
        <v>180</v>
      </c>
      <c r="G22" s="20">
        <v>290.35300000000001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ht="63.75" x14ac:dyDescent="0.2">
      <c r="A24" s="24" t="s">
        <v>44</v>
      </c>
      <c r="E24" s="25" t="s">
        <v>2936</v>
      </c>
    </row>
    <row r="25" spans="1:16" ht="306" x14ac:dyDescent="0.2">
      <c r="A25" t="s">
        <v>46</v>
      </c>
      <c r="E25" s="23" t="s">
        <v>262</v>
      </c>
    </row>
    <row r="26" spans="1:16" x14ac:dyDescent="0.2">
      <c r="A26" s="12" t="s">
        <v>37</v>
      </c>
      <c r="B26" s="17" t="s">
        <v>27</v>
      </c>
      <c r="C26" s="17" t="s">
        <v>267</v>
      </c>
      <c r="D26" s="12" t="s">
        <v>45</v>
      </c>
      <c r="E26" s="18" t="s">
        <v>268</v>
      </c>
      <c r="F26" s="19" t="s">
        <v>180</v>
      </c>
      <c r="G26" s="20">
        <v>3.8029999999999999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254</v>
      </c>
    </row>
    <row r="28" spans="1:16" ht="51" x14ac:dyDescent="0.2">
      <c r="A28" s="24" t="s">
        <v>44</v>
      </c>
      <c r="E28" s="25" t="s">
        <v>2937</v>
      </c>
    </row>
    <row r="29" spans="1:16" ht="318.75" x14ac:dyDescent="0.2">
      <c r="A29" t="s">
        <v>46</v>
      </c>
      <c r="E29" s="23" t="s">
        <v>266</v>
      </c>
    </row>
    <row r="30" spans="1:16" x14ac:dyDescent="0.2">
      <c r="A30" s="12" t="s">
        <v>37</v>
      </c>
      <c r="B30" s="17" t="s">
        <v>29</v>
      </c>
      <c r="C30" s="17" t="s">
        <v>279</v>
      </c>
      <c r="D30" s="12" t="s">
        <v>45</v>
      </c>
      <c r="E30" s="18" t="s">
        <v>280</v>
      </c>
      <c r="F30" s="19" t="s">
        <v>180</v>
      </c>
      <c r="G30" s="20">
        <v>290.35300000000001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63.75" x14ac:dyDescent="0.2">
      <c r="A32" s="24" t="s">
        <v>44</v>
      </c>
      <c r="E32" s="25" t="s">
        <v>2938</v>
      </c>
    </row>
    <row r="33" spans="1:16" ht="191.25" x14ac:dyDescent="0.2">
      <c r="A33" t="s">
        <v>46</v>
      </c>
      <c r="E33" s="23" t="s">
        <v>282</v>
      </c>
    </row>
    <row r="34" spans="1:16" x14ac:dyDescent="0.2">
      <c r="A34" s="12" t="s">
        <v>37</v>
      </c>
      <c r="B34" s="17" t="s">
        <v>64</v>
      </c>
      <c r="C34" s="17" t="s">
        <v>320</v>
      </c>
      <c r="D34" s="12" t="s">
        <v>45</v>
      </c>
      <c r="E34" s="18" t="s">
        <v>321</v>
      </c>
      <c r="F34" s="19" t="s">
        <v>166</v>
      </c>
      <c r="G34" s="20">
        <v>422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756</v>
      </c>
    </row>
    <row r="36" spans="1:16" x14ac:dyDescent="0.2">
      <c r="A36" s="24" t="s">
        <v>44</v>
      </c>
      <c r="E36" s="25" t="s">
        <v>2939</v>
      </c>
    </row>
    <row r="37" spans="1:16" ht="38.25" x14ac:dyDescent="0.2">
      <c r="A37" t="s">
        <v>46</v>
      </c>
      <c r="E37" s="23" t="s">
        <v>324</v>
      </c>
    </row>
    <row r="38" spans="1:16" x14ac:dyDescent="0.2">
      <c r="A38" s="12" t="s">
        <v>37</v>
      </c>
      <c r="B38" s="17" t="s">
        <v>67</v>
      </c>
      <c r="C38" s="17" t="s">
        <v>326</v>
      </c>
      <c r="D38" s="12" t="s">
        <v>45</v>
      </c>
      <c r="E38" s="18" t="s">
        <v>327</v>
      </c>
      <c r="F38" s="19" t="s">
        <v>166</v>
      </c>
      <c r="G38" s="20">
        <v>422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x14ac:dyDescent="0.2">
      <c r="A40" s="24" t="s">
        <v>44</v>
      </c>
      <c r="E40" s="25" t="s">
        <v>2940</v>
      </c>
    </row>
    <row r="41" spans="1:16" ht="25.5" x14ac:dyDescent="0.2">
      <c r="A41" t="s">
        <v>46</v>
      </c>
      <c r="E41" s="23" t="s">
        <v>330</v>
      </c>
    </row>
    <row r="42" spans="1:16" x14ac:dyDescent="0.2">
      <c r="A42" s="12" t="s">
        <v>37</v>
      </c>
      <c r="B42" s="17" t="s">
        <v>32</v>
      </c>
      <c r="C42" s="17" t="s">
        <v>332</v>
      </c>
      <c r="D42" s="12" t="s">
        <v>45</v>
      </c>
      <c r="E42" s="18" t="s">
        <v>333</v>
      </c>
      <c r="F42" s="19" t="s">
        <v>166</v>
      </c>
      <c r="G42" s="20">
        <v>422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x14ac:dyDescent="0.2">
      <c r="A44" s="24" t="s">
        <v>44</v>
      </c>
      <c r="E44" s="25" t="s">
        <v>2940</v>
      </c>
    </row>
    <row r="45" spans="1:16" ht="38.25" x14ac:dyDescent="0.2">
      <c r="A45" t="s">
        <v>46</v>
      </c>
      <c r="E45" s="23" t="s">
        <v>334</v>
      </c>
    </row>
    <row r="46" spans="1:16" x14ac:dyDescent="0.2">
      <c r="A46" s="12" t="s">
        <v>37</v>
      </c>
      <c r="B46" s="17" t="s">
        <v>34</v>
      </c>
      <c r="C46" s="17" t="s">
        <v>760</v>
      </c>
      <c r="D46" s="12" t="s">
        <v>45</v>
      </c>
      <c r="E46" s="18" t="s">
        <v>761</v>
      </c>
      <c r="F46" s="19" t="s">
        <v>166</v>
      </c>
      <c r="G46" s="20">
        <v>422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x14ac:dyDescent="0.2">
      <c r="A48" s="24" t="s">
        <v>44</v>
      </c>
      <c r="E48" s="25" t="s">
        <v>2940</v>
      </c>
    </row>
    <row r="49" spans="1:18" ht="25.5" x14ac:dyDescent="0.2">
      <c r="A49" t="s">
        <v>46</v>
      </c>
      <c r="E49" s="23" t="s">
        <v>339</v>
      </c>
    </row>
    <row r="50" spans="1:18" ht="12.75" customHeight="1" x14ac:dyDescent="0.2">
      <c r="A50" s="2" t="s">
        <v>35</v>
      </c>
      <c r="B50" s="2"/>
      <c r="C50" s="27" t="s">
        <v>16</v>
      </c>
      <c r="D50" s="2"/>
      <c r="E50" s="15" t="s">
        <v>393</v>
      </c>
      <c r="F50" s="2"/>
      <c r="G50" s="2"/>
      <c r="H50" s="2"/>
      <c r="I50" s="28">
        <f>0+Q50</f>
        <v>0</v>
      </c>
      <c r="O50">
        <f>0+R50</f>
        <v>0</v>
      </c>
      <c r="Q50">
        <f>0+I51</f>
        <v>0</v>
      </c>
      <c r="R50">
        <f>0+O51</f>
        <v>0</v>
      </c>
    </row>
    <row r="51" spans="1:18" x14ac:dyDescent="0.2">
      <c r="A51" s="12" t="s">
        <v>37</v>
      </c>
      <c r="B51" s="17" t="s">
        <v>74</v>
      </c>
      <c r="C51" s="17" t="s">
        <v>2941</v>
      </c>
      <c r="D51" s="12" t="s">
        <v>45</v>
      </c>
      <c r="E51" s="18" t="s">
        <v>2942</v>
      </c>
      <c r="F51" s="19" t="s">
        <v>180</v>
      </c>
      <c r="G51" s="20">
        <v>1.056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17</v>
      </c>
    </row>
    <row r="52" spans="1:18" x14ac:dyDescent="0.2">
      <c r="A52" s="22" t="s">
        <v>42</v>
      </c>
      <c r="E52" s="23" t="s">
        <v>2943</v>
      </c>
    </row>
    <row r="53" spans="1:18" x14ac:dyDescent="0.2">
      <c r="A53" s="24" t="s">
        <v>44</v>
      </c>
      <c r="E53" s="25" t="s">
        <v>2944</v>
      </c>
    </row>
    <row r="54" spans="1:18" ht="369.75" x14ac:dyDescent="0.2">
      <c r="A54" t="s">
        <v>46</v>
      </c>
      <c r="E54" s="23" t="s">
        <v>410</v>
      </c>
    </row>
    <row r="55" spans="1:18" ht="12.75" customHeight="1" x14ac:dyDescent="0.2">
      <c r="A55" s="2" t="s">
        <v>35</v>
      </c>
      <c r="B55" s="2"/>
      <c r="C55" s="27" t="s">
        <v>25</v>
      </c>
      <c r="D55" s="2"/>
      <c r="E55" s="15" t="s">
        <v>405</v>
      </c>
      <c r="F55" s="2"/>
      <c r="G55" s="2"/>
      <c r="H55" s="2"/>
      <c r="I55" s="28">
        <f>0+Q55</f>
        <v>0</v>
      </c>
      <c r="O55">
        <f>0+R55</f>
        <v>0</v>
      </c>
      <c r="Q55">
        <f>0+I56+I60+I64</f>
        <v>0</v>
      </c>
      <c r="R55">
        <f>0+O56+O60+O64</f>
        <v>0</v>
      </c>
    </row>
    <row r="56" spans="1:18" x14ac:dyDescent="0.2">
      <c r="A56" s="12" t="s">
        <v>37</v>
      </c>
      <c r="B56" s="17" t="s">
        <v>79</v>
      </c>
      <c r="C56" s="17" t="s">
        <v>412</v>
      </c>
      <c r="D56" s="12" t="s">
        <v>45</v>
      </c>
      <c r="E56" s="18" t="s">
        <v>413</v>
      </c>
      <c r="F56" s="19" t="s">
        <v>180</v>
      </c>
      <c r="G56" s="20">
        <v>3</v>
      </c>
      <c r="H56" s="21">
        <v>0</v>
      </c>
      <c r="I56" s="21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2" t="s">
        <v>42</v>
      </c>
      <c r="E57" s="23" t="s">
        <v>414</v>
      </c>
    </row>
    <row r="58" spans="1:18" ht="38.25" x14ac:dyDescent="0.2">
      <c r="A58" s="24" t="s">
        <v>44</v>
      </c>
      <c r="E58" s="25" t="s">
        <v>2945</v>
      </c>
    </row>
    <row r="59" spans="1:18" ht="369.75" x14ac:dyDescent="0.2">
      <c r="A59" t="s">
        <v>46</v>
      </c>
      <c r="E59" s="23" t="s">
        <v>410</v>
      </c>
    </row>
    <row r="60" spans="1:18" x14ac:dyDescent="0.2">
      <c r="A60" s="12" t="s">
        <v>37</v>
      </c>
      <c r="B60" s="17" t="s">
        <v>84</v>
      </c>
      <c r="C60" s="17" t="s">
        <v>428</v>
      </c>
      <c r="D60" s="12" t="s">
        <v>45</v>
      </c>
      <c r="E60" s="18" t="s">
        <v>429</v>
      </c>
      <c r="F60" s="19" t="s">
        <v>180</v>
      </c>
      <c r="G60" s="20">
        <v>5.0999999999999996</v>
      </c>
      <c r="H60" s="21">
        <v>0</v>
      </c>
      <c r="I60" s="21">
        <f>ROUND(ROUND(H60,2)*ROUND(G60,3),2)</f>
        <v>0</v>
      </c>
      <c r="O60">
        <f>(I60*21)/100</f>
        <v>0</v>
      </c>
      <c r="P60" t="s">
        <v>17</v>
      </c>
    </row>
    <row r="61" spans="1:18" x14ac:dyDescent="0.2">
      <c r="A61" s="22" t="s">
        <v>42</v>
      </c>
      <c r="E61" s="23" t="s">
        <v>45</v>
      </c>
    </row>
    <row r="62" spans="1:18" ht="38.25" x14ac:dyDescent="0.2">
      <c r="A62" s="24" t="s">
        <v>44</v>
      </c>
      <c r="E62" s="25" t="s">
        <v>2946</v>
      </c>
    </row>
    <row r="63" spans="1:18" ht="102" x14ac:dyDescent="0.2">
      <c r="A63" t="s">
        <v>46</v>
      </c>
      <c r="E63" s="23" t="s">
        <v>431</v>
      </c>
    </row>
    <row r="64" spans="1:18" x14ac:dyDescent="0.2">
      <c r="A64" s="12" t="s">
        <v>37</v>
      </c>
      <c r="B64" s="17" t="s">
        <v>86</v>
      </c>
      <c r="C64" s="17" t="s">
        <v>433</v>
      </c>
      <c r="D64" s="12" t="s">
        <v>45</v>
      </c>
      <c r="E64" s="18" t="s">
        <v>434</v>
      </c>
      <c r="F64" s="19" t="s">
        <v>180</v>
      </c>
      <c r="G64" s="20">
        <v>1.44</v>
      </c>
      <c r="H64" s="21">
        <v>0</v>
      </c>
      <c r="I64" s="21">
        <f>ROUND(ROUND(H64,2)*ROUND(G64,3),2)</f>
        <v>0</v>
      </c>
      <c r="O64">
        <f>(I64*21)/100</f>
        <v>0</v>
      </c>
      <c r="P64" t="s">
        <v>17</v>
      </c>
    </row>
    <row r="65" spans="1:18" x14ac:dyDescent="0.2">
      <c r="A65" s="22" t="s">
        <v>42</v>
      </c>
      <c r="E65" s="23" t="s">
        <v>2947</v>
      </c>
    </row>
    <row r="66" spans="1:18" ht="38.25" x14ac:dyDescent="0.2">
      <c r="A66" s="24" t="s">
        <v>44</v>
      </c>
      <c r="E66" s="25" t="s">
        <v>2948</v>
      </c>
    </row>
    <row r="67" spans="1:18" ht="357" x14ac:dyDescent="0.2">
      <c r="A67" t="s">
        <v>46</v>
      </c>
      <c r="E67" s="23" t="s">
        <v>437</v>
      </c>
    </row>
    <row r="68" spans="1:18" ht="12.75" customHeight="1" x14ac:dyDescent="0.2">
      <c r="A68" s="2" t="s">
        <v>35</v>
      </c>
      <c r="B68" s="2"/>
      <c r="C68" s="27" t="s">
        <v>32</v>
      </c>
      <c r="D68" s="2"/>
      <c r="E68" s="15" t="s">
        <v>177</v>
      </c>
      <c r="F68" s="2"/>
      <c r="G68" s="2"/>
      <c r="H68" s="2"/>
      <c r="I68" s="28">
        <f>0+Q68</f>
        <v>0</v>
      </c>
      <c r="O68">
        <f>0+R68</f>
        <v>0</v>
      </c>
      <c r="Q68">
        <f>0+I69+I73</f>
        <v>0</v>
      </c>
      <c r="R68">
        <f>0+O69+O73</f>
        <v>0</v>
      </c>
    </row>
    <row r="69" spans="1:18" x14ac:dyDescent="0.2">
      <c r="A69" s="12" t="s">
        <v>37</v>
      </c>
      <c r="B69" s="17" t="s">
        <v>93</v>
      </c>
      <c r="C69" s="17" t="s">
        <v>662</v>
      </c>
      <c r="D69" s="12" t="s">
        <v>45</v>
      </c>
      <c r="E69" s="18" t="s">
        <v>663</v>
      </c>
      <c r="F69" s="19" t="s">
        <v>180</v>
      </c>
      <c r="G69" s="20">
        <v>1.4E-2</v>
      </c>
      <c r="H69" s="21">
        <v>0</v>
      </c>
      <c r="I69" s="21">
        <f>ROUND(ROUND(H69,2)*ROUND(G69,3),2)</f>
        <v>0</v>
      </c>
      <c r="O69">
        <f>(I69*21)/100</f>
        <v>0</v>
      </c>
      <c r="P69" t="s">
        <v>17</v>
      </c>
    </row>
    <row r="70" spans="1:18" x14ac:dyDescent="0.2">
      <c r="A70" s="22" t="s">
        <v>42</v>
      </c>
      <c r="E70" s="23" t="s">
        <v>2949</v>
      </c>
    </row>
    <row r="71" spans="1:18" x14ac:dyDescent="0.2">
      <c r="A71" s="24" t="s">
        <v>44</v>
      </c>
      <c r="E71" s="25" t="s">
        <v>2950</v>
      </c>
    </row>
    <row r="72" spans="1:18" ht="409.5" x14ac:dyDescent="0.2">
      <c r="A72" t="s">
        <v>46</v>
      </c>
      <c r="E72" s="23" t="s">
        <v>666</v>
      </c>
    </row>
    <row r="73" spans="1:18" x14ac:dyDescent="0.2">
      <c r="A73" s="12" t="s">
        <v>37</v>
      </c>
      <c r="B73" s="17" t="s">
        <v>99</v>
      </c>
      <c r="C73" s="17" t="s">
        <v>679</v>
      </c>
      <c r="D73" s="12" t="s">
        <v>45</v>
      </c>
      <c r="E73" s="18" t="s">
        <v>680</v>
      </c>
      <c r="F73" s="19" t="s">
        <v>681</v>
      </c>
      <c r="G73" s="20">
        <v>19.75</v>
      </c>
      <c r="H73" s="21">
        <v>0</v>
      </c>
      <c r="I73" s="21">
        <f>ROUND(ROUND(H73,2)*ROUND(G73,3),2)</f>
        <v>0</v>
      </c>
      <c r="O73">
        <f>(I73*21)/100</f>
        <v>0</v>
      </c>
      <c r="P73" t="s">
        <v>17</v>
      </c>
    </row>
    <row r="74" spans="1:18" x14ac:dyDescent="0.2">
      <c r="A74" s="22" t="s">
        <v>42</v>
      </c>
      <c r="E74" s="23" t="s">
        <v>2951</v>
      </c>
    </row>
    <row r="75" spans="1:18" x14ac:dyDescent="0.2">
      <c r="A75" s="24" t="s">
        <v>44</v>
      </c>
      <c r="E75" s="25" t="s">
        <v>2952</v>
      </c>
    </row>
    <row r="76" spans="1:18" ht="409.5" x14ac:dyDescent="0.2">
      <c r="A76" t="s">
        <v>46</v>
      </c>
      <c r="E76" s="23" t="s">
        <v>684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R39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0+O9+O14+O31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0+I9+I14+I31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2953</v>
      </c>
      <c r="D4" s="29"/>
      <c r="E4" s="9" t="s">
        <v>2954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2954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4.8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25.5" x14ac:dyDescent="0.2">
      <c r="A11" s="22" t="s">
        <v>42</v>
      </c>
      <c r="E11" s="23" t="s">
        <v>2955</v>
      </c>
    </row>
    <row r="12" spans="1:18" x14ac:dyDescent="0.2">
      <c r="A12" s="24" t="s">
        <v>44</v>
      </c>
      <c r="E12" s="25" t="s">
        <v>2956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</f>
        <v>0</v>
      </c>
      <c r="R14">
        <f>0+O15+O19+O23+O27</f>
        <v>0</v>
      </c>
    </row>
    <row r="15" spans="1:18" x14ac:dyDescent="0.2">
      <c r="A15" s="12" t="s">
        <v>37</v>
      </c>
      <c r="B15" s="17" t="s">
        <v>17</v>
      </c>
      <c r="C15" s="17" t="s">
        <v>2957</v>
      </c>
      <c r="D15" s="12" t="s">
        <v>45</v>
      </c>
      <c r="E15" s="18" t="s">
        <v>2958</v>
      </c>
      <c r="F15" s="19" t="s">
        <v>129</v>
      </c>
      <c r="G15" s="20">
        <v>4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2959</v>
      </c>
    </row>
    <row r="17" spans="1:18" x14ac:dyDescent="0.2">
      <c r="A17" s="24" t="s">
        <v>44</v>
      </c>
      <c r="E17" s="25" t="s">
        <v>45</v>
      </c>
    </row>
    <row r="18" spans="1:18" ht="38.25" x14ac:dyDescent="0.2">
      <c r="A18" t="s">
        <v>46</v>
      </c>
      <c r="E18" s="23" t="s">
        <v>1455</v>
      </c>
    </row>
    <row r="19" spans="1:18" x14ac:dyDescent="0.2">
      <c r="A19" s="12" t="s">
        <v>37</v>
      </c>
      <c r="B19" s="17" t="s">
        <v>16</v>
      </c>
      <c r="C19" s="17" t="s">
        <v>259</v>
      </c>
      <c r="D19" s="12" t="s">
        <v>45</v>
      </c>
      <c r="E19" s="18" t="s">
        <v>260</v>
      </c>
      <c r="F19" s="19" t="s">
        <v>180</v>
      </c>
      <c r="G19" s="20">
        <v>2.2610000000000001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2960</v>
      </c>
    </row>
    <row r="21" spans="1:18" x14ac:dyDescent="0.2">
      <c r="A21" s="24" t="s">
        <v>44</v>
      </c>
      <c r="E21" s="25" t="s">
        <v>2961</v>
      </c>
    </row>
    <row r="22" spans="1:18" ht="306" x14ac:dyDescent="0.2">
      <c r="A22" t="s">
        <v>46</v>
      </c>
      <c r="E22" s="23" t="s">
        <v>262</v>
      </c>
    </row>
    <row r="23" spans="1:18" x14ac:dyDescent="0.2">
      <c r="A23" s="12" t="s">
        <v>37</v>
      </c>
      <c r="B23" s="17" t="s">
        <v>25</v>
      </c>
      <c r="C23" s="17" t="s">
        <v>297</v>
      </c>
      <c r="D23" s="12" t="s">
        <v>45</v>
      </c>
      <c r="E23" s="18" t="s">
        <v>298</v>
      </c>
      <c r="F23" s="19" t="s">
        <v>180</v>
      </c>
      <c r="G23" s="20">
        <v>2.2610000000000001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2960</v>
      </c>
    </row>
    <row r="25" spans="1:18" x14ac:dyDescent="0.2">
      <c r="A25" s="24" t="s">
        <v>44</v>
      </c>
      <c r="E25" s="25" t="s">
        <v>2962</v>
      </c>
    </row>
    <row r="26" spans="1:18" ht="229.5" x14ac:dyDescent="0.2">
      <c r="A26" t="s">
        <v>46</v>
      </c>
      <c r="E26" s="23" t="s">
        <v>301</v>
      </c>
    </row>
    <row r="27" spans="1:18" x14ac:dyDescent="0.2">
      <c r="A27" s="12" t="s">
        <v>37</v>
      </c>
      <c r="B27" s="17" t="s">
        <v>27</v>
      </c>
      <c r="C27" s="17" t="s">
        <v>302</v>
      </c>
      <c r="D27" s="12" t="s">
        <v>45</v>
      </c>
      <c r="E27" s="18" t="s">
        <v>303</v>
      </c>
      <c r="F27" s="19" t="s">
        <v>180</v>
      </c>
      <c r="G27" s="20">
        <v>5.6520000000000001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304</v>
      </c>
    </row>
    <row r="29" spans="1:18" ht="25.5" x14ac:dyDescent="0.2">
      <c r="A29" s="24" t="s">
        <v>44</v>
      </c>
      <c r="E29" s="25" t="s">
        <v>2963</v>
      </c>
    </row>
    <row r="30" spans="1:18" ht="229.5" x14ac:dyDescent="0.2">
      <c r="A30" t="s">
        <v>46</v>
      </c>
      <c r="E30" s="23" t="s">
        <v>306</v>
      </c>
    </row>
    <row r="31" spans="1:18" ht="12.75" customHeight="1" x14ac:dyDescent="0.2">
      <c r="A31" s="2" t="s">
        <v>35</v>
      </c>
      <c r="B31" s="2"/>
      <c r="C31" s="27" t="s">
        <v>32</v>
      </c>
      <c r="D31" s="2"/>
      <c r="E31" s="15" t="s">
        <v>177</v>
      </c>
      <c r="F31" s="2"/>
      <c r="G31" s="2"/>
      <c r="H31" s="2"/>
      <c r="I31" s="28">
        <f>0+Q31</f>
        <v>0</v>
      </c>
      <c r="O31">
        <f>0+R31</f>
        <v>0</v>
      </c>
      <c r="Q31">
        <f>0+I32+I36</f>
        <v>0</v>
      </c>
      <c r="R31">
        <f>0+O32+O36</f>
        <v>0</v>
      </c>
    </row>
    <row r="32" spans="1:18" x14ac:dyDescent="0.2">
      <c r="A32" s="12" t="s">
        <v>37</v>
      </c>
      <c r="B32" s="17" t="s">
        <v>29</v>
      </c>
      <c r="C32" s="17" t="s">
        <v>178</v>
      </c>
      <c r="D32" s="12" t="s">
        <v>45</v>
      </c>
      <c r="E32" s="18" t="s">
        <v>179</v>
      </c>
      <c r="F32" s="19" t="s">
        <v>180</v>
      </c>
      <c r="G32" s="20">
        <v>2</v>
      </c>
      <c r="H32" s="21">
        <v>0</v>
      </c>
      <c r="I32" s="21">
        <f>ROUND(ROUND(H32,2)*ROUND(G32,3),2)</f>
        <v>0</v>
      </c>
      <c r="O32">
        <f>(I32*21)/100</f>
        <v>0</v>
      </c>
      <c r="P32" t="s">
        <v>17</v>
      </c>
    </row>
    <row r="33" spans="1:16" x14ac:dyDescent="0.2">
      <c r="A33" s="22" t="s">
        <v>42</v>
      </c>
      <c r="E33" s="23" t="s">
        <v>181</v>
      </c>
    </row>
    <row r="34" spans="1:16" x14ac:dyDescent="0.2">
      <c r="A34" s="24" t="s">
        <v>44</v>
      </c>
      <c r="E34" s="25" t="s">
        <v>2964</v>
      </c>
    </row>
    <row r="35" spans="1:16" ht="114.75" x14ac:dyDescent="0.2">
      <c r="A35" t="s">
        <v>46</v>
      </c>
      <c r="E35" s="23" t="s">
        <v>183</v>
      </c>
    </row>
    <row r="36" spans="1:16" x14ac:dyDescent="0.2">
      <c r="A36" s="12" t="s">
        <v>37</v>
      </c>
      <c r="B36" s="17" t="s">
        <v>64</v>
      </c>
      <c r="C36" s="17" t="s">
        <v>2965</v>
      </c>
      <c r="D36" s="12" t="s">
        <v>45</v>
      </c>
      <c r="E36" s="18" t="s">
        <v>2966</v>
      </c>
      <c r="F36" s="19" t="s">
        <v>150</v>
      </c>
      <c r="G36" s="20">
        <v>0.05</v>
      </c>
      <c r="H36" s="21">
        <v>0</v>
      </c>
      <c r="I36" s="21">
        <f>ROUND(ROUND(H36,2)*ROUND(G36,3),2)</f>
        <v>0</v>
      </c>
      <c r="O36">
        <f>(I36*21)/100</f>
        <v>0</v>
      </c>
      <c r="P36" t="s">
        <v>17</v>
      </c>
    </row>
    <row r="37" spans="1:16" x14ac:dyDescent="0.2">
      <c r="A37" s="22" t="s">
        <v>42</v>
      </c>
      <c r="E37" s="23" t="s">
        <v>2967</v>
      </c>
    </row>
    <row r="38" spans="1:16" x14ac:dyDescent="0.2">
      <c r="A38" s="24" t="s">
        <v>44</v>
      </c>
      <c r="E38" s="25" t="s">
        <v>45</v>
      </c>
    </row>
    <row r="39" spans="1:16" ht="114.75" x14ac:dyDescent="0.2">
      <c r="A39" t="s">
        <v>46</v>
      </c>
      <c r="E39" s="23" t="s">
        <v>194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9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0+O9+O66+O83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0+I9+I66+I83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2968</v>
      </c>
      <c r="D4" s="29"/>
      <c r="E4" s="9" t="s">
        <v>2969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2969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</f>
        <v>0</v>
      </c>
      <c r="R9">
        <f>0+O10+O14+O18+O22+O26+O30+O34+O38+O42+O46+O50+O54+O58+O62</f>
        <v>0</v>
      </c>
    </row>
    <row r="10" spans="1:18" x14ac:dyDescent="0.2">
      <c r="A10" s="12" t="s">
        <v>37</v>
      </c>
      <c r="B10" s="17" t="s">
        <v>18</v>
      </c>
      <c r="C10" s="17" t="s">
        <v>245</v>
      </c>
      <c r="D10" s="12" t="s">
        <v>45</v>
      </c>
      <c r="E10" s="18" t="s">
        <v>246</v>
      </c>
      <c r="F10" s="19" t="s">
        <v>180</v>
      </c>
      <c r="G10" s="20">
        <v>59.6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2970</v>
      </c>
    </row>
    <row r="12" spans="1:18" ht="38.25" x14ac:dyDescent="0.2">
      <c r="A12" s="24" t="s">
        <v>44</v>
      </c>
      <c r="E12" s="25" t="s">
        <v>2971</v>
      </c>
    </row>
    <row r="13" spans="1:18" ht="38.25" x14ac:dyDescent="0.2">
      <c r="A13" t="s">
        <v>46</v>
      </c>
      <c r="E13" s="23" t="s">
        <v>249</v>
      </c>
    </row>
    <row r="14" spans="1:18" x14ac:dyDescent="0.2">
      <c r="A14" s="12" t="s">
        <v>37</v>
      </c>
      <c r="B14" s="17" t="s">
        <v>17</v>
      </c>
      <c r="C14" s="17" t="s">
        <v>2932</v>
      </c>
      <c r="D14" s="12" t="s">
        <v>45</v>
      </c>
      <c r="E14" s="18" t="s">
        <v>2933</v>
      </c>
      <c r="F14" s="19" t="s">
        <v>180</v>
      </c>
      <c r="G14" s="20">
        <v>160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2972</v>
      </c>
    </row>
    <row r="16" spans="1:18" x14ac:dyDescent="0.2">
      <c r="A16" s="24" t="s">
        <v>44</v>
      </c>
      <c r="E16" s="25" t="s">
        <v>2973</v>
      </c>
    </row>
    <row r="17" spans="1:16" ht="369.75" x14ac:dyDescent="0.2">
      <c r="A17" t="s">
        <v>46</v>
      </c>
      <c r="E17" s="23" t="s">
        <v>256</v>
      </c>
    </row>
    <row r="18" spans="1:16" x14ac:dyDescent="0.2">
      <c r="A18" s="12" t="s">
        <v>37</v>
      </c>
      <c r="B18" s="17" t="s">
        <v>16</v>
      </c>
      <c r="C18" s="17" t="s">
        <v>259</v>
      </c>
      <c r="D18" s="12" t="s">
        <v>45</v>
      </c>
      <c r="E18" s="18" t="s">
        <v>260</v>
      </c>
      <c r="F18" s="19" t="s">
        <v>180</v>
      </c>
      <c r="G18" s="20">
        <v>62.98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45</v>
      </c>
    </row>
    <row r="20" spans="1:16" ht="51" x14ac:dyDescent="0.2">
      <c r="A20" s="24" t="s">
        <v>44</v>
      </c>
      <c r="E20" s="25" t="s">
        <v>2974</v>
      </c>
    </row>
    <row r="21" spans="1:16" ht="306" x14ac:dyDescent="0.2">
      <c r="A21" t="s">
        <v>46</v>
      </c>
      <c r="E21" s="23" t="s">
        <v>262</v>
      </c>
    </row>
    <row r="22" spans="1:16" x14ac:dyDescent="0.2">
      <c r="A22" s="12" t="s">
        <v>37</v>
      </c>
      <c r="B22" s="17" t="s">
        <v>25</v>
      </c>
      <c r="C22" s="17" t="s">
        <v>267</v>
      </c>
      <c r="D22" s="12" t="s">
        <v>45</v>
      </c>
      <c r="E22" s="18" t="s">
        <v>268</v>
      </c>
      <c r="F22" s="19" t="s">
        <v>180</v>
      </c>
      <c r="G22" s="20">
        <v>57.375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2972</v>
      </c>
    </row>
    <row r="24" spans="1:16" ht="51" x14ac:dyDescent="0.2">
      <c r="A24" s="24" t="s">
        <v>44</v>
      </c>
      <c r="E24" s="25" t="s">
        <v>2975</v>
      </c>
    </row>
    <row r="25" spans="1:16" ht="318.75" x14ac:dyDescent="0.2">
      <c r="A25" t="s">
        <v>46</v>
      </c>
      <c r="E25" s="23" t="s">
        <v>266</v>
      </c>
    </row>
    <row r="26" spans="1:16" x14ac:dyDescent="0.2">
      <c r="A26" s="12" t="s">
        <v>37</v>
      </c>
      <c r="B26" s="17" t="s">
        <v>27</v>
      </c>
      <c r="C26" s="17" t="s">
        <v>279</v>
      </c>
      <c r="D26" s="12" t="s">
        <v>45</v>
      </c>
      <c r="E26" s="18" t="s">
        <v>280</v>
      </c>
      <c r="F26" s="19" t="s">
        <v>180</v>
      </c>
      <c r="G26" s="20">
        <v>59.6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2976</v>
      </c>
    </row>
    <row r="29" spans="1:16" ht="191.25" x14ac:dyDescent="0.2">
      <c r="A29" t="s">
        <v>46</v>
      </c>
      <c r="E29" s="23" t="s">
        <v>282</v>
      </c>
    </row>
    <row r="30" spans="1:16" x14ac:dyDescent="0.2">
      <c r="A30" s="12" t="s">
        <v>37</v>
      </c>
      <c r="B30" s="17" t="s">
        <v>29</v>
      </c>
      <c r="C30" s="17" t="s">
        <v>297</v>
      </c>
      <c r="D30" s="12" t="s">
        <v>45</v>
      </c>
      <c r="E30" s="18" t="s">
        <v>298</v>
      </c>
      <c r="F30" s="19" t="s">
        <v>180</v>
      </c>
      <c r="G30" s="20">
        <v>9.6999999999999993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299</v>
      </c>
    </row>
    <row r="32" spans="1:16" ht="38.25" x14ac:dyDescent="0.2">
      <c r="A32" s="24" t="s">
        <v>44</v>
      </c>
      <c r="E32" s="25" t="s">
        <v>2977</v>
      </c>
    </row>
    <row r="33" spans="1:16" ht="229.5" x14ac:dyDescent="0.2">
      <c r="A33" t="s">
        <v>46</v>
      </c>
      <c r="E33" s="23" t="s">
        <v>301</v>
      </c>
    </row>
    <row r="34" spans="1:16" x14ac:dyDescent="0.2">
      <c r="A34" s="12" t="s">
        <v>37</v>
      </c>
      <c r="B34" s="17" t="s">
        <v>64</v>
      </c>
      <c r="C34" s="17" t="s">
        <v>302</v>
      </c>
      <c r="D34" s="12" t="s">
        <v>45</v>
      </c>
      <c r="E34" s="18" t="s">
        <v>303</v>
      </c>
      <c r="F34" s="19" t="s">
        <v>180</v>
      </c>
      <c r="G34" s="20">
        <v>4.95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419</v>
      </c>
    </row>
    <row r="36" spans="1:16" x14ac:dyDescent="0.2">
      <c r="A36" s="24" t="s">
        <v>44</v>
      </c>
      <c r="E36" s="25" t="s">
        <v>2978</v>
      </c>
    </row>
    <row r="37" spans="1:16" ht="229.5" x14ac:dyDescent="0.2">
      <c r="A37" t="s">
        <v>46</v>
      </c>
      <c r="E37" s="23" t="s">
        <v>306</v>
      </c>
    </row>
    <row r="38" spans="1:16" x14ac:dyDescent="0.2">
      <c r="A38" s="12" t="s">
        <v>37</v>
      </c>
      <c r="B38" s="17" t="s">
        <v>67</v>
      </c>
      <c r="C38" s="17" t="s">
        <v>307</v>
      </c>
      <c r="D38" s="12" t="s">
        <v>45</v>
      </c>
      <c r="E38" s="18" t="s">
        <v>308</v>
      </c>
      <c r="F38" s="19" t="s">
        <v>180</v>
      </c>
      <c r="G38" s="20">
        <v>7.6740000000000004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419</v>
      </c>
    </row>
    <row r="40" spans="1:16" x14ac:dyDescent="0.2">
      <c r="A40" s="24" t="s">
        <v>44</v>
      </c>
      <c r="E40" s="25" t="s">
        <v>2979</v>
      </c>
    </row>
    <row r="41" spans="1:16" ht="293.25" x14ac:dyDescent="0.2">
      <c r="A41" t="s">
        <v>46</v>
      </c>
      <c r="E41" s="23" t="s">
        <v>310</v>
      </c>
    </row>
    <row r="42" spans="1:16" x14ac:dyDescent="0.2">
      <c r="A42" s="12" t="s">
        <v>37</v>
      </c>
      <c r="B42" s="17" t="s">
        <v>32</v>
      </c>
      <c r="C42" s="17" t="s">
        <v>311</v>
      </c>
      <c r="D42" s="12" t="s">
        <v>45</v>
      </c>
      <c r="E42" s="18" t="s">
        <v>312</v>
      </c>
      <c r="F42" s="19" t="s">
        <v>166</v>
      </c>
      <c r="G42" s="20">
        <v>6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2980</v>
      </c>
    </row>
    <row r="44" spans="1:16" x14ac:dyDescent="0.2">
      <c r="A44" s="24" t="s">
        <v>44</v>
      </c>
      <c r="E44" s="25" t="s">
        <v>2981</v>
      </c>
    </row>
    <row r="45" spans="1:16" ht="25.5" x14ac:dyDescent="0.2">
      <c r="A45" t="s">
        <v>46</v>
      </c>
      <c r="E45" s="23" t="s">
        <v>314</v>
      </c>
    </row>
    <row r="46" spans="1:16" x14ac:dyDescent="0.2">
      <c r="A46" s="12" t="s">
        <v>37</v>
      </c>
      <c r="B46" s="17" t="s">
        <v>34</v>
      </c>
      <c r="C46" s="17" t="s">
        <v>320</v>
      </c>
      <c r="D46" s="12" t="s">
        <v>45</v>
      </c>
      <c r="E46" s="18" t="s">
        <v>321</v>
      </c>
      <c r="F46" s="19" t="s">
        <v>166</v>
      </c>
      <c r="G46" s="20">
        <v>331.2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1038</v>
      </c>
    </row>
    <row r="48" spans="1:16" x14ac:dyDescent="0.2">
      <c r="A48" s="24" t="s">
        <v>44</v>
      </c>
      <c r="E48" s="25" t="s">
        <v>2982</v>
      </c>
    </row>
    <row r="49" spans="1:16" ht="38.25" x14ac:dyDescent="0.2">
      <c r="A49" t="s">
        <v>46</v>
      </c>
      <c r="E49" s="23" t="s">
        <v>324</v>
      </c>
    </row>
    <row r="50" spans="1:16" x14ac:dyDescent="0.2">
      <c r="A50" s="12" t="s">
        <v>37</v>
      </c>
      <c r="B50" s="17" t="s">
        <v>74</v>
      </c>
      <c r="C50" s="17" t="s">
        <v>1036</v>
      </c>
      <c r="D50" s="12" t="s">
        <v>45</v>
      </c>
      <c r="E50" s="18" t="s">
        <v>1037</v>
      </c>
      <c r="F50" s="19" t="s">
        <v>166</v>
      </c>
      <c r="G50" s="20">
        <v>18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1038</v>
      </c>
    </row>
    <row r="52" spans="1:16" x14ac:dyDescent="0.2">
      <c r="A52" s="24" t="s">
        <v>44</v>
      </c>
      <c r="E52" s="25" t="s">
        <v>2983</v>
      </c>
    </row>
    <row r="53" spans="1:16" ht="38.25" x14ac:dyDescent="0.2">
      <c r="A53" t="s">
        <v>46</v>
      </c>
      <c r="E53" s="23" t="s">
        <v>899</v>
      </c>
    </row>
    <row r="54" spans="1:16" x14ac:dyDescent="0.2">
      <c r="A54" s="12" t="s">
        <v>37</v>
      </c>
      <c r="B54" s="17" t="s">
        <v>79</v>
      </c>
      <c r="C54" s="17" t="s">
        <v>1040</v>
      </c>
      <c r="D54" s="12" t="s">
        <v>45</v>
      </c>
      <c r="E54" s="18" t="s">
        <v>1041</v>
      </c>
      <c r="F54" s="19" t="s">
        <v>166</v>
      </c>
      <c r="G54" s="20">
        <v>349.2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ht="38.25" x14ac:dyDescent="0.2">
      <c r="A56" s="24" t="s">
        <v>44</v>
      </c>
      <c r="E56" s="25" t="s">
        <v>2984</v>
      </c>
    </row>
    <row r="57" spans="1:16" ht="25.5" x14ac:dyDescent="0.2">
      <c r="A57" t="s">
        <v>46</v>
      </c>
      <c r="E57" s="23" t="s">
        <v>1043</v>
      </c>
    </row>
    <row r="58" spans="1:16" x14ac:dyDescent="0.2">
      <c r="A58" s="12" t="s">
        <v>37</v>
      </c>
      <c r="B58" s="17" t="s">
        <v>84</v>
      </c>
      <c r="C58" s="17" t="s">
        <v>332</v>
      </c>
      <c r="D58" s="12" t="s">
        <v>45</v>
      </c>
      <c r="E58" s="18" t="s">
        <v>333</v>
      </c>
      <c r="F58" s="19" t="s">
        <v>166</v>
      </c>
      <c r="G58" s="20">
        <v>359.2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2985</v>
      </c>
    </row>
    <row r="61" spans="1:16" ht="38.25" x14ac:dyDescent="0.2">
      <c r="A61" t="s">
        <v>46</v>
      </c>
      <c r="E61" s="23" t="s">
        <v>334</v>
      </c>
    </row>
    <row r="62" spans="1:16" x14ac:dyDescent="0.2">
      <c r="A62" s="12" t="s">
        <v>37</v>
      </c>
      <c r="B62" s="17" t="s">
        <v>86</v>
      </c>
      <c r="C62" s="17" t="s">
        <v>336</v>
      </c>
      <c r="D62" s="12" t="s">
        <v>45</v>
      </c>
      <c r="E62" s="18" t="s">
        <v>337</v>
      </c>
      <c r="F62" s="19" t="s">
        <v>166</v>
      </c>
      <c r="G62" s="20">
        <v>359.2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x14ac:dyDescent="0.2">
      <c r="A64" s="24" t="s">
        <v>44</v>
      </c>
      <c r="E64" s="25" t="s">
        <v>2985</v>
      </c>
    </row>
    <row r="65" spans="1:18" ht="25.5" x14ac:dyDescent="0.2">
      <c r="A65" t="s">
        <v>46</v>
      </c>
      <c r="E65" s="23" t="s">
        <v>339</v>
      </c>
    </row>
    <row r="66" spans="1:18" ht="12.75" customHeight="1" x14ac:dyDescent="0.2">
      <c r="A66" s="2" t="s">
        <v>35</v>
      </c>
      <c r="B66" s="2"/>
      <c r="C66" s="27" t="s">
        <v>25</v>
      </c>
      <c r="D66" s="2"/>
      <c r="E66" s="15" t="s">
        <v>405</v>
      </c>
      <c r="F66" s="2"/>
      <c r="G66" s="2"/>
      <c r="H66" s="2"/>
      <c r="I66" s="28">
        <f>0+Q66</f>
        <v>0</v>
      </c>
      <c r="O66">
        <f>0+R66</f>
        <v>0</v>
      </c>
      <c r="Q66">
        <f>0+I67+I71+I75+I79</f>
        <v>0</v>
      </c>
      <c r="R66">
        <f>0+O67+O71+O75+O79</f>
        <v>0</v>
      </c>
    </row>
    <row r="67" spans="1:18" x14ac:dyDescent="0.2">
      <c r="A67" s="12" t="s">
        <v>37</v>
      </c>
      <c r="B67" s="17" t="s">
        <v>93</v>
      </c>
      <c r="C67" s="17" t="s">
        <v>412</v>
      </c>
      <c r="D67" s="12" t="s">
        <v>45</v>
      </c>
      <c r="E67" s="18" t="s">
        <v>413</v>
      </c>
      <c r="F67" s="19" t="s">
        <v>180</v>
      </c>
      <c r="G67" s="20">
        <v>1.5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414</v>
      </c>
    </row>
    <row r="69" spans="1:18" x14ac:dyDescent="0.2">
      <c r="A69" s="24" t="s">
        <v>44</v>
      </c>
      <c r="E69" s="25" t="s">
        <v>2986</v>
      </c>
    </row>
    <row r="70" spans="1:18" ht="369.75" x14ac:dyDescent="0.2">
      <c r="A70" t="s">
        <v>46</v>
      </c>
      <c r="E70" s="23" t="s">
        <v>410</v>
      </c>
    </row>
    <row r="71" spans="1:18" x14ac:dyDescent="0.2">
      <c r="A71" s="12" t="s">
        <v>37</v>
      </c>
      <c r="B71" s="17" t="s">
        <v>99</v>
      </c>
      <c r="C71" s="17" t="s">
        <v>417</v>
      </c>
      <c r="D71" s="12" t="s">
        <v>45</v>
      </c>
      <c r="E71" s="18" t="s">
        <v>418</v>
      </c>
      <c r="F71" s="19" t="s">
        <v>180</v>
      </c>
      <c r="G71" s="20">
        <v>1.8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17</v>
      </c>
    </row>
    <row r="72" spans="1:18" x14ac:dyDescent="0.2">
      <c r="A72" s="22" t="s">
        <v>42</v>
      </c>
      <c r="E72" s="23" t="s">
        <v>2987</v>
      </c>
    </row>
    <row r="73" spans="1:18" x14ac:dyDescent="0.2">
      <c r="A73" s="24" t="s">
        <v>44</v>
      </c>
      <c r="E73" s="25" t="s">
        <v>2988</v>
      </c>
    </row>
    <row r="74" spans="1:18" ht="38.25" x14ac:dyDescent="0.2">
      <c r="A74" t="s">
        <v>46</v>
      </c>
      <c r="E74" s="23" t="s">
        <v>357</v>
      </c>
    </row>
    <row r="75" spans="1:18" x14ac:dyDescent="0.2">
      <c r="A75" s="12" t="s">
        <v>37</v>
      </c>
      <c r="B75" s="17" t="s">
        <v>103</v>
      </c>
      <c r="C75" s="17" t="s">
        <v>428</v>
      </c>
      <c r="D75" s="12" t="s">
        <v>45</v>
      </c>
      <c r="E75" s="18" t="s">
        <v>429</v>
      </c>
      <c r="F75" s="19" t="s">
        <v>180</v>
      </c>
      <c r="G75" s="20">
        <v>2.25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2" t="s">
        <v>42</v>
      </c>
      <c r="E76" s="23" t="s">
        <v>2989</v>
      </c>
    </row>
    <row r="77" spans="1:18" x14ac:dyDescent="0.2">
      <c r="A77" s="24" t="s">
        <v>44</v>
      </c>
      <c r="E77" s="25" t="s">
        <v>2990</v>
      </c>
    </row>
    <row r="78" spans="1:18" ht="102" x14ac:dyDescent="0.2">
      <c r="A78" t="s">
        <v>46</v>
      </c>
      <c r="E78" s="23" t="s">
        <v>431</v>
      </c>
    </row>
    <row r="79" spans="1:18" x14ac:dyDescent="0.2">
      <c r="A79" s="12" t="s">
        <v>37</v>
      </c>
      <c r="B79" s="17" t="s">
        <v>107</v>
      </c>
      <c r="C79" s="17" t="s">
        <v>433</v>
      </c>
      <c r="D79" s="12" t="s">
        <v>45</v>
      </c>
      <c r="E79" s="18" t="s">
        <v>434</v>
      </c>
      <c r="F79" s="19" t="s">
        <v>180</v>
      </c>
      <c r="G79" s="20">
        <v>0.75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17</v>
      </c>
    </row>
    <row r="80" spans="1:18" x14ac:dyDescent="0.2">
      <c r="A80" s="22" t="s">
        <v>42</v>
      </c>
      <c r="E80" s="23" t="s">
        <v>2991</v>
      </c>
    </row>
    <row r="81" spans="1:18" x14ac:dyDescent="0.2">
      <c r="A81" s="24" t="s">
        <v>44</v>
      </c>
      <c r="E81" s="25" t="s">
        <v>2992</v>
      </c>
    </row>
    <row r="82" spans="1:18" ht="357" x14ac:dyDescent="0.2">
      <c r="A82" t="s">
        <v>46</v>
      </c>
      <c r="E82" s="23" t="s">
        <v>437</v>
      </c>
    </row>
    <row r="83" spans="1:18" ht="12.75" customHeight="1" x14ac:dyDescent="0.2">
      <c r="A83" s="2" t="s">
        <v>35</v>
      </c>
      <c r="B83" s="2"/>
      <c r="C83" s="27" t="s">
        <v>32</v>
      </c>
      <c r="D83" s="2"/>
      <c r="E83" s="15" t="s">
        <v>177</v>
      </c>
      <c r="F83" s="2"/>
      <c r="G83" s="2"/>
      <c r="H83" s="2"/>
      <c r="I83" s="28">
        <f>0+Q83</f>
        <v>0</v>
      </c>
      <c r="O83">
        <f>0+R83</f>
        <v>0</v>
      </c>
      <c r="Q83">
        <f>0+I84+I88+I92</f>
        <v>0</v>
      </c>
      <c r="R83">
        <f>0+O84+O88+O92</f>
        <v>0</v>
      </c>
    </row>
    <row r="84" spans="1:18" x14ac:dyDescent="0.2">
      <c r="A84" s="12" t="s">
        <v>37</v>
      </c>
      <c r="B84" s="17" t="s">
        <v>111</v>
      </c>
      <c r="C84" s="17" t="s">
        <v>542</v>
      </c>
      <c r="D84" s="12" t="s">
        <v>45</v>
      </c>
      <c r="E84" s="18" t="s">
        <v>543</v>
      </c>
      <c r="F84" s="19" t="s">
        <v>197</v>
      </c>
      <c r="G84" s="20">
        <v>4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17</v>
      </c>
    </row>
    <row r="85" spans="1:18" x14ac:dyDescent="0.2">
      <c r="A85" s="22" t="s">
        <v>42</v>
      </c>
      <c r="E85" s="23" t="s">
        <v>2993</v>
      </c>
    </row>
    <row r="86" spans="1:18" x14ac:dyDescent="0.2">
      <c r="A86" s="24" t="s">
        <v>44</v>
      </c>
      <c r="E86" s="25" t="s">
        <v>2994</v>
      </c>
    </row>
    <row r="87" spans="1:18" ht="63.75" x14ac:dyDescent="0.2">
      <c r="A87" t="s">
        <v>46</v>
      </c>
      <c r="E87" s="23" t="s">
        <v>545</v>
      </c>
    </row>
    <row r="88" spans="1:18" x14ac:dyDescent="0.2">
      <c r="A88" s="12" t="s">
        <v>37</v>
      </c>
      <c r="B88" s="17" t="s">
        <v>115</v>
      </c>
      <c r="C88" s="17" t="s">
        <v>2995</v>
      </c>
      <c r="D88" s="12" t="s">
        <v>45</v>
      </c>
      <c r="E88" s="18" t="s">
        <v>2996</v>
      </c>
      <c r="F88" s="19" t="s">
        <v>89</v>
      </c>
      <c r="G88" s="20">
        <v>1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17</v>
      </c>
    </row>
    <row r="89" spans="1:18" x14ac:dyDescent="0.2">
      <c r="A89" s="22" t="s">
        <v>42</v>
      </c>
      <c r="E89" s="23" t="s">
        <v>2997</v>
      </c>
    </row>
    <row r="90" spans="1:18" x14ac:dyDescent="0.2">
      <c r="A90" s="24" t="s">
        <v>44</v>
      </c>
      <c r="E90" s="25" t="s">
        <v>45</v>
      </c>
    </row>
    <row r="91" spans="1:18" ht="409.5" x14ac:dyDescent="0.2">
      <c r="A91" t="s">
        <v>46</v>
      </c>
      <c r="E91" s="23" t="s">
        <v>635</v>
      </c>
    </row>
    <row r="92" spans="1:18" x14ac:dyDescent="0.2">
      <c r="A92" s="12" t="s">
        <v>37</v>
      </c>
      <c r="B92" s="17" t="s">
        <v>121</v>
      </c>
      <c r="C92" s="17" t="s">
        <v>646</v>
      </c>
      <c r="D92" s="12" t="s">
        <v>45</v>
      </c>
      <c r="E92" s="18" t="s">
        <v>647</v>
      </c>
      <c r="F92" s="19" t="s">
        <v>197</v>
      </c>
      <c r="G92" s="20">
        <v>12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17</v>
      </c>
    </row>
    <row r="93" spans="1:18" x14ac:dyDescent="0.2">
      <c r="A93" s="22" t="s">
        <v>42</v>
      </c>
      <c r="E93" s="23" t="s">
        <v>2998</v>
      </c>
    </row>
    <row r="94" spans="1:18" x14ac:dyDescent="0.2">
      <c r="A94" s="24" t="s">
        <v>44</v>
      </c>
      <c r="E94" s="25" t="s">
        <v>45</v>
      </c>
    </row>
    <row r="95" spans="1:18" ht="63.75" x14ac:dyDescent="0.2">
      <c r="A95" t="s">
        <v>46</v>
      </c>
      <c r="E95" s="23" t="s">
        <v>650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R8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0+O9+O54+O71+O76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0+I9+I54+I71+I76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2999</v>
      </c>
      <c r="D4" s="29"/>
      <c r="E4" s="9" t="s">
        <v>3000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3000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</f>
        <v>0</v>
      </c>
      <c r="R9">
        <f>0+O10+O14+O18+O22+O26+O30+O34+O38+O42+O46+O50</f>
        <v>0</v>
      </c>
    </row>
    <row r="10" spans="1:18" x14ac:dyDescent="0.2">
      <c r="A10" s="12" t="s">
        <v>37</v>
      </c>
      <c r="B10" s="17" t="s">
        <v>18</v>
      </c>
      <c r="C10" s="17" t="s">
        <v>245</v>
      </c>
      <c r="D10" s="12" t="s">
        <v>53</v>
      </c>
      <c r="E10" s="18" t="s">
        <v>246</v>
      </c>
      <c r="F10" s="19" t="s">
        <v>180</v>
      </c>
      <c r="G10" s="20">
        <v>26.25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3001</v>
      </c>
    </row>
    <row r="12" spans="1:18" ht="51" x14ac:dyDescent="0.2">
      <c r="A12" s="24" t="s">
        <v>44</v>
      </c>
      <c r="E12" s="25" t="s">
        <v>3002</v>
      </c>
    </row>
    <row r="13" spans="1:18" ht="38.25" x14ac:dyDescent="0.2">
      <c r="A13" t="s">
        <v>46</v>
      </c>
      <c r="E13" s="23" t="s">
        <v>249</v>
      </c>
    </row>
    <row r="14" spans="1:18" x14ac:dyDescent="0.2">
      <c r="A14" s="12" t="s">
        <v>37</v>
      </c>
      <c r="B14" s="17" t="s">
        <v>17</v>
      </c>
      <c r="C14" s="17" t="s">
        <v>245</v>
      </c>
      <c r="D14" s="12" t="s">
        <v>57</v>
      </c>
      <c r="E14" s="18" t="s">
        <v>246</v>
      </c>
      <c r="F14" s="19" t="s">
        <v>180</v>
      </c>
      <c r="G14" s="20">
        <v>28.35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3003</v>
      </c>
    </row>
    <row r="16" spans="1:18" ht="38.25" x14ac:dyDescent="0.2">
      <c r="A16" s="24" t="s">
        <v>44</v>
      </c>
      <c r="E16" s="25" t="s">
        <v>3004</v>
      </c>
    </row>
    <row r="17" spans="1:16" ht="38.25" x14ac:dyDescent="0.2">
      <c r="A17" t="s">
        <v>46</v>
      </c>
      <c r="E17" s="23" t="s">
        <v>249</v>
      </c>
    </row>
    <row r="18" spans="1:16" x14ac:dyDescent="0.2">
      <c r="A18" s="12" t="s">
        <v>37</v>
      </c>
      <c r="B18" s="17" t="s">
        <v>16</v>
      </c>
      <c r="C18" s="17" t="s">
        <v>259</v>
      </c>
      <c r="D18" s="12" t="s">
        <v>45</v>
      </c>
      <c r="E18" s="18" t="s">
        <v>260</v>
      </c>
      <c r="F18" s="19" t="s">
        <v>180</v>
      </c>
      <c r="G18" s="20">
        <v>242.55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45</v>
      </c>
    </row>
    <row r="20" spans="1:16" ht="51" x14ac:dyDescent="0.2">
      <c r="A20" s="24" t="s">
        <v>44</v>
      </c>
      <c r="E20" s="25" t="s">
        <v>3005</v>
      </c>
    </row>
    <row r="21" spans="1:16" ht="306" x14ac:dyDescent="0.2">
      <c r="A21" t="s">
        <v>46</v>
      </c>
      <c r="E21" s="23" t="s">
        <v>262</v>
      </c>
    </row>
    <row r="22" spans="1:16" x14ac:dyDescent="0.2">
      <c r="A22" s="12" t="s">
        <v>37</v>
      </c>
      <c r="B22" s="17" t="s">
        <v>25</v>
      </c>
      <c r="C22" s="17" t="s">
        <v>1031</v>
      </c>
      <c r="D22" s="12" t="s">
        <v>39</v>
      </c>
      <c r="E22" s="18" t="s">
        <v>1032</v>
      </c>
      <c r="F22" s="19" t="s">
        <v>180</v>
      </c>
      <c r="G22" s="20">
        <v>214.2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3006</v>
      </c>
    </row>
    <row r="24" spans="1:16" x14ac:dyDescent="0.2">
      <c r="A24" s="24" t="s">
        <v>44</v>
      </c>
      <c r="E24" s="25" t="s">
        <v>3007</v>
      </c>
    </row>
    <row r="25" spans="1:16" ht="267.75" x14ac:dyDescent="0.2">
      <c r="A25" t="s">
        <v>46</v>
      </c>
      <c r="E25" s="23" t="s">
        <v>274</v>
      </c>
    </row>
    <row r="26" spans="1:16" x14ac:dyDescent="0.2">
      <c r="A26" s="12" t="s">
        <v>37</v>
      </c>
      <c r="B26" s="17" t="s">
        <v>27</v>
      </c>
      <c r="C26" s="17" t="s">
        <v>279</v>
      </c>
      <c r="D26" s="12" t="s">
        <v>45</v>
      </c>
      <c r="E26" s="18" t="s">
        <v>280</v>
      </c>
      <c r="F26" s="19" t="s">
        <v>180</v>
      </c>
      <c r="G26" s="20">
        <v>54.6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3008</v>
      </c>
    </row>
    <row r="29" spans="1:16" ht="191.25" x14ac:dyDescent="0.2">
      <c r="A29" t="s">
        <v>46</v>
      </c>
      <c r="E29" s="23" t="s">
        <v>282</v>
      </c>
    </row>
    <row r="30" spans="1:16" x14ac:dyDescent="0.2">
      <c r="A30" s="12" t="s">
        <v>37</v>
      </c>
      <c r="B30" s="17" t="s">
        <v>29</v>
      </c>
      <c r="C30" s="17" t="s">
        <v>311</v>
      </c>
      <c r="D30" s="12" t="s">
        <v>45</v>
      </c>
      <c r="E30" s="18" t="s">
        <v>312</v>
      </c>
      <c r="F30" s="19" t="s">
        <v>166</v>
      </c>
      <c r="G30" s="20">
        <v>106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ht="38.25" x14ac:dyDescent="0.2">
      <c r="A32" s="24" t="s">
        <v>44</v>
      </c>
      <c r="E32" s="25" t="s">
        <v>3009</v>
      </c>
    </row>
    <row r="33" spans="1:16" ht="25.5" x14ac:dyDescent="0.2">
      <c r="A33" t="s">
        <v>46</v>
      </c>
      <c r="E33" s="23" t="s">
        <v>314</v>
      </c>
    </row>
    <row r="34" spans="1:16" x14ac:dyDescent="0.2">
      <c r="A34" s="12" t="s">
        <v>37</v>
      </c>
      <c r="B34" s="17" t="s">
        <v>64</v>
      </c>
      <c r="C34" s="17" t="s">
        <v>320</v>
      </c>
      <c r="D34" s="12" t="s">
        <v>45</v>
      </c>
      <c r="E34" s="18" t="s">
        <v>321</v>
      </c>
      <c r="F34" s="19" t="s">
        <v>166</v>
      </c>
      <c r="G34" s="20">
        <v>105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1038</v>
      </c>
    </row>
    <row r="36" spans="1:16" x14ac:dyDescent="0.2">
      <c r="A36" s="24" t="s">
        <v>44</v>
      </c>
      <c r="E36" s="25" t="s">
        <v>3010</v>
      </c>
    </row>
    <row r="37" spans="1:16" ht="38.25" x14ac:dyDescent="0.2">
      <c r="A37" t="s">
        <v>46</v>
      </c>
      <c r="E37" s="23" t="s">
        <v>324</v>
      </c>
    </row>
    <row r="38" spans="1:16" x14ac:dyDescent="0.2">
      <c r="A38" s="12" t="s">
        <v>37</v>
      </c>
      <c r="B38" s="17" t="s">
        <v>67</v>
      </c>
      <c r="C38" s="17" t="s">
        <v>1036</v>
      </c>
      <c r="D38" s="12" t="s">
        <v>45</v>
      </c>
      <c r="E38" s="18" t="s">
        <v>1037</v>
      </c>
      <c r="F38" s="19" t="s">
        <v>166</v>
      </c>
      <c r="G38" s="20">
        <v>84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1038</v>
      </c>
    </row>
    <row r="40" spans="1:16" x14ac:dyDescent="0.2">
      <c r="A40" s="24" t="s">
        <v>44</v>
      </c>
      <c r="E40" s="25" t="s">
        <v>3011</v>
      </c>
    </row>
    <row r="41" spans="1:16" ht="38.25" x14ac:dyDescent="0.2">
      <c r="A41" t="s">
        <v>46</v>
      </c>
      <c r="E41" s="23" t="s">
        <v>899</v>
      </c>
    </row>
    <row r="42" spans="1:16" x14ac:dyDescent="0.2">
      <c r="A42" s="12" t="s">
        <v>37</v>
      </c>
      <c r="B42" s="17" t="s">
        <v>32</v>
      </c>
      <c r="C42" s="17" t="s">
        <v>326</v>
      </c>
      <c r="D42" s="12" t="s">
        <v>45</v>
      </c>
      <c r="E42" s="18" t="s">
        <v>327</v>
      </c>
      <c r="F42" s="19" t="s">
        <v>166</v>
      </c>
      <c r="G42" s="20">
        <v>189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x14ac:dyDescent="0.2">
      <c r="A44" s="24" t="s">
        <v>44</v>
      </c>
      <c r="E44" s="25" t="s">
        <v>3012</v>
      </c>
    </row>
    <row r="45" spans="1:16" ht="25.5" x14ac:dyDescent="0.2">
      <c r="A45" t="s">
        <v>46</v>
      </c>
      <c r="E45" s="23" t="s">
        <v>330</v>
      </c>
    </row>
    <row r="46" spans="1:16" x14ac:dyDescent="0.2">
      <c r="A46" s="12" t="s">
        <v>37</v>
      </c>
      <c r="B46" s="17" t="s">
        <v>34</v>
      </c>
      <c r="C46" s="17" t="s">
        <v>332</v>
      </c>
      <c r="D46" s="12" t="s">
        <v>45</v>
      </c>
      <c r="E46" s="18" t="s">
        <v>333</v>
      </c>
      <c r="F46" s="19" t="s">
        <v>166</v>
      </c>
      <c r="G46" s="20">
        <v>189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x14ac:dyDescent="0.2">
      <c r="A48" s="24" t="s">
        <v>44</v>
      </c>
      <c r="E48" s="25" t="s">
        <v>3013</v>
      </c>
    </row>
    <row r="49" spans="1:18" ht="38.25" x14ac:dyDescent="0.2">
      <c r="A49" t="s">
        <v>46</v>
      </c>
      <c r="E49" s="23" t="s">
        <v>334</v>
      </c>
    </row>
    <row r="50" spans="1:18" x14ac:dyDescent="0.2">
      <c r="A50" s="12" t="s">
        <v>37</v>
      </c>
      <c r="B50" s="17" t="s">
        <v>74</v>
      </c>
      <c r="C50" s="17" t="s">
        <v>760</v>
      </c>
      <c r="D50" s="12" t="s">
        <v>45</v>
      </c>
      <c r="E50" s="18" t="s">
        <v>761</v>
      </c>
      <c r="F50" s="19" t="s">
        <v>166</v>
      </c>
      <c r="G50" s="20">
        <v>189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8" x14ac:dyDescent="0.2">
      <c r="A51" s="22" t="s">
        <v>42</v>
      </c>
      <c r="E51" s="23" t="s">
        <v>45</v>
      </c>
    </row>
    <row r="52" spans="1:18" x14ac:dyDescent="0.2">
      <c r="A52" s="24" t="s">
        <v>44</v>
      </c>
      <c r="E52" s="25" t="s">
        <v>3014</v>
      </c>
    </row>
    <row r="53" spans="1:18" ht="25.5" x14ac:dyDescent="0.2">
      <c r="A53" t="s">
        <v>46</v>
      </c>
      <c r="E53" s="23" t="s">
        <v>339</v>
      </c>
    </row>
    <row r="54" spans="1:18" ht="12.75" customHeight="1" x14ac:dyDescent="0.2">
      <c r="A54" s="2" t="s">
        <v>35</v>
      </c>
      <c r="B54" s="2"/>
      <c r="C54" s="27" t="s">
        <v>25</v>
      </c>
      <c r="D54" s="2"/>
      <c r="E54" s="15" t="s">
        <v>405</v>
      </c>
      <c r="F54" s="2"/>
      <c r="G54" s="2"/>
      <c r="H54" s="2"/>
      <c r="I54" s="28">
        <f>0+Q54</f>
        <v>0</v>
      </c>
      <c r="O54">
        <f>0+R54</f>
        <v>0</v>
      </c>
      <c r="Q54">
        <f>0+I55+I59+I63+I67</f>
        <v>0</v>
      </c>
      <c r="R54">
        <f>0+O55+O59+O63+O67</f>
        <v>0</v>
      </c>
    </row>
    <row r="55" spans="1:18" x14ac:dyDescent="0.2">
      <c r="A55" s="12" t="s">
        <v>37</v>
      </c>
      <c r="B55" s="17" t="s">
        <v>79</v>
      </c>
      <c r="C55" s="17" t="s">
        <v>412</v>
      </c>
      <c r="D55" s="12" t="s">
        <v>45</v>
      </c>
      <c r="E55" s="18" t="s">
        <v>413</v>
      </c>
      <c r="F55" s="19" t="s">
        <v>180</v>
      </c>
      <c r="G55" s="20">
        <v>0.6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17</v>
      </c>
    </row>
    <row r="56" spans="1:18" x14ac:dyDescent="0.2">
      <c r="A56" s="22" t="s">
        <v>42</v>
      </c>
      <c r="E56" s="23" t="s">
        <v>414</v>
      </c>
    </row>
    <row r="57" spans="1:18" x14ac:dyDescent="0.2">
      <c r="A57" s="24" t="s">
        <v>44</v>
      </c>
      <c r="E57" s="25" t="s">
        <v>3015</v>
      </c>
    </row>
    <row r="58" spans="1:18" ht="369.75" x14ac:dyDescent="0.2">
      <c r="A58" t="s">
        <v>46</v>
      </c>
      <c r="E58" s="23" t="s">
        <v>410</v>
      </c>
    </row>
    <row r="59" spans="1:18" x14ac:dyDescent="0.2">
      <c r="A59" s="12" t="s">
        <v>37</v>
      </c>
      <c r="B59" s="17" t="s">
        <v>84</v>
      </c>
      <c r="C59" s="17" t="s">
        <v>417</v>
      </c>
      <c r="D59" s="12" t="s">
        <v>45</v>
      </c>
      <c r="E59" s="18" t="s">
        <v>418</v>
      </c>
      <c r="F59" s="19" t="s">
        <v>180</v>
      </c>
      <c r="G59" s="20">
        <v>10.72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17</v>
      </c>
    </row>
    <row r="60" spans="1:18" x14ac:dyDescent="0.2">
      <c r="A60" s="22" t="s">
        <v>42</v>
      </c>
      <c r="E60" s="23" t="s">
        <v>3016</v>
      </c>
    </row>
    <row r="61" spans="1:18" ht="38.25" x14ac:dyDescent="0.2">
      <c r="A61" s="24" t="s">
        <v>44</v>
      </c>
      <c r="E61" s="25" t="s">
        <v>3017</v>
      </c>
    </row>
    <row r="62" spans="1:18" ht="38.25" x14ac:dyDescent="0.2">
      <c r="A62" t="s">
        <v>46</v>
      </c>
      <c r="E62" s="23" t="s">
        <v>357</v>
      </c>
    </row>
    <row r="63" spans="1:18" x14ac:dyDescent="0.2">
      <c r="A63" s="12" t="s">
        <v>37</v>
      </c>
      <c r="B63" s="17" t="s">
        <v>86</v>
      </c>
      <c r="C63" s="17" t="s">
        <v>428</v>
      </c>
      <c r="D63" s="12" t="s">
        <v>45</v>
      </c>
      <c r="E63" s="18" t="s">
        <v>429</v>
      </c>
      <c r="F63" s="19" t="s">
        <v>180</v>
      </c>
      <c r="G63" s="20">
        <v>0.9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17</v>
      </c>
    </row>
    <row r="64" spans="1:18" x14ac:dyDescent="0.2">
      <c r="A64" s="22" t="s">
        <v>42</v>
      </c>
      <c r="E64" s="23" t="s">
        <v>45</v>
      </c>
    </row>
    <row r="65" spans="1:18" x14ac:dyDescent="0.2">
      <c r="A65" s="24" t="s">
        <v>44</v>
      </c>
      <c r="E65" s="25" t="s">
        <v>3018</v>
      </c>
    </row>
    <row r="66" spans="1:18" ht="102" x14ac:dyDescent="0.2">
      <c r="A66" t="s">
        <v>46</v>
      </c>
      <c r="E66" s="23" t="s">
        <v>431</v>
      </c>
    </row>
    <row r="67" spans="1:18" x14ac:dyDescent="0.2">
      <c r="A67" s="12" t="s">
        <v>37</v>
      </c>
      <c r="B67" s="17" t="s">
        <v>93</v>
      </c>
      <c r="C67" s="17" t="s">
        <v>3019</v>
      </c>
      <c r="D67" s="12" t="s">
        <v>45</v>
      </c>
      <c r="E67" s="18" t="s">
        <v>3020</v>
      </c>
      <c r="F67" s="19" t="s">
        <v>180</v>
      </c>
      <c r="G67" s="20">
        <v>8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2" t="s">
        <v>42</v>
      </c>
      <c r="E68" s="23" t="s">
        <v>3021</v>
      </c>
    </row>
    <row r="69" spans="1:18" x14ac:dyDescent="0.2">
      <c r="A69" s="24" t="s">
        <v>44</v>
      </c>
      <c r="E69" s="25" t="s">
        <v>3022</v>
      </c>
    </row>
    <row r="70" spans="1:18" ht="127.5" x14ac:dyDescent="0.2">
      <c r="A70" t="s">
        <v>46</v>
      </c>
      <c r="E70" s="23" t="s">
        <v>3023</v>
      </c>
    </row>
    <row r="71" spans="1:18" ht="12.75" customHeight="1" x14ac:dyDescent="0.2">
      <c r="A71" s="2" t="s">
        <v>35</v>
      </c>
      <c r="B71" s="2"/>
      <c r="C71" s="27" t="s">
        <v>67</v>
      </c>
      <c r="D71" s="2"/>
      <c r="E71" s="15" t="s">
        <v>504</v>
      </c>
      <c r="F71" s="2"/>
      <c r="G71" s="2"/>
      <c r="H71" s="2"/>
      <c r="I71" s="28">
        <f>0+Q71</f>
        <v>0</v>
      </c>
      <c r="O71">
        <f>0+R71</f>
        <v>0</v>
      </c>
      <c r="Q71">
        <f>0+I72</f>
        <v>0</v>
      </c>
      <c r="R71">
        <f>0+O72</f>
        <v>0</v>
      </c>
    </row>
    <row r="72" spans="1:18" x14ac:dyDescent="0.2">
      <c r="A72" s="12" t="s">
        <v>37</v>
      </c>
      <c r="B72" s="17" t="s">
        <v>99</v>
      </c>
      <c r="C72" s="17" t="s">
        <v>2558</v>
      </c>
      <c r="D72" s="12" t="s">
        <v>45</v>
      </c>
      <c r="E72" s="18" t="s">
        <v>2559</v>
      </c>
      <c r="F72" s="19" t="s">
        <v>89</v>
      </c>
      <c r="G72" s="20">
        <v>2</v>
      </c>
      <c r="H72" s="21">
        <v>0</v>
      </c>
      <c r="I72" s="21">
        <f>ROUND(ROUND(H72,2)*ROUND(G72,3),2)</f>
        <v>0</v>
      </c>
      <c r="O72">
        <f>(I72*21)/100</f>
        <v>0</v>
      </c>
      <c r="P72" t="s">
        <v>17</v>
      </c>
    </row>
    <row r="73" spans="1:18" x14ac:dyDescent="0.2">
      <c r="A73" s="22" t="s">
        <v>42</v>
      </c>
      <c r="E73" s="23" t="s">
        <v>3024</v>
      </c>
    </row>
    <row r="74" spans="1:18" x14ac:dyDescent="0.2">
      <c r="A74" s="24" t="s">
        <v>44</v>
      </c>
      <c r="E74" s="25" t="s">
        <v>45</v>
      </c>
    </row>
    <row r="75" spans="1:18" ht="38.25" x14ac:dyDescent="0.2">
      <c r="A75" t="s">
        <v>46</v>
      </c>
      <c r="E75" s="23" t="s">
        <v>2510</v>
      </c>
    </row>
    <row r="76" spans="1:18" ht="12.75" customHeight="1" x14ac:dyDescent="0.2">
      <c r="A76" s="2" t="s">
        <v>35</v>
      </c>
      <c r="B76" s="2"/>
      <c r="C76" s="27" t="s">
        <v>32</v>
      </c>
      <c r="D76" s="2"/>
      <c r="E76" s="15" t="s">
        <v>177</v>
      </c>
      <c r="F76" s="2"/>
      <c r="G76" s="2"/>
      <c r="H76" s="2"/>
      <c r="I76" s="28">
        <f>0+Q76</f>
        <v>0</v>
      </c>
      <c r="O76">
        <f>0+R76</f>
        <v>0</v>
      </c>
      <c r="Q76">
        <f>0+I77</f>
        <v>0</v>
      </c>
      <c r="R76">
        <f>0+O77</f>
        <v>0</v>
      </c>
    </row>
    <row r="77" spans="1:18" x14ac:dyDescent="0.2">
      <c r="A77" s="12" t="s">
        <v>37</v>
      </c>
      <c r="B77" s="17" t="s">
        <v>103</v>
      </c>
      <c r="C77" s="17" t="s">
        <v>3025</v>
      </c>
      <c r="D77" s="12" t="s">
        <v>45</v>
      </c>
      <c r="E77" s="18" t="s">
        <v>3026</v>
      </c>
      <c r="F77" s="19" t="s">
        <v>197</v>
      </c>
      <c r="G77" s="20">
        <v>6</v>
      </c>
      <c r="H77" s="21">
        <v>0</v>
      </c>
      <c r="I77" s="21">
        <f>ROUND(ROUND(H77,2)*ROUND(G77,3),2)</f>
        <v>0</v>
      </c>
      <c r="O77">
        <f>(I77*21)/100</f>
        <v>0</v>
      </c>
      <c r="P77" t="s">
        <v>17</v>
      </c>
    </row>
    <row r="78" spans="1:18" x14ac:dyDescent="0.2">
      <c r="A78" s="22" t="s">
        <v>42</v>
      </c>
      <c r="E78" s="23" t="s">
        <v>3027</v>
      </c>
    </row>
    <row r="79" spans="1:18" x14ac:dyDescent="0.2">
      <c r="A79" s="24" t="s">
        <v>44</v>
      </c>
      <c r="E79" s="25" t="s">
        <v>2981</v>
      </c>
    </row>
    <row r="80" spans="1:18" ht="63.75" x14ac:dyDescent="0.2">
      <c r="A80" t="s">
        <v>46</v>
      </c>
      <c r="E80" s="23" t="s">
        <v>650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142"/>
  <sheetViews>
    <sheetView workbookViewId="0">
      <pane ySplit="8" topLeftCell="A27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0+O9+O26+O47+O52+O61+O126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0+I9+I26+I47+I52+I61+I126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3028</v>
      </c>
      <c r="D4" s="29"/>
      <c r="E4" s="9" t="s">
        <v>3029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3030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0+I10+I14+I18+I22</f>
        <v>0</v>
      </c>
      <c r="R9">
        <f>0+O10+O14+O18+O22</f>
        <v>0</v>
      </c>
    </row>
    <row r="10" spans="1:18" ht="25.5" x14ac:dyDescent="0.2">
      <c r="A10" s="12" t="s">
        <v>37</v>
      </c>
      <c r="B10" s="17" t="s">
        <v>18</v>
      </c>
      <c r="C10" s="17" t="s">
        <v>3031</v>
      </c>
      <c r="D10" s="12" t="s">
        <v>45</v>
      </c>
      <c r="E10" s="18" t="s">
        <v>3032</v>
      </c>
      <c r="F10" s="19" t="s">
        <v>180</v>
      </c>
      <c r="G10" s="20">
        <v>69.02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45</v>
      </c>
    </row>
    <row r="13" spans="1:18" x14ac:dyDescent="0.2">
      <c r="A13" t="s">
        <v>46</v>
      </c>
      <c r="E13" s="23" t="s">
        <v>45</v>
      </c>
    </row>
    <row r="14" spans="1:18" x14ac:dyDescent="0.2">
      <c r="A14" s="12" t="s">
        <v>37</v>
      </c>
      <c r="B14" s="17" t="s">
        <v>17</v>
      </c>
      <c r="C14" s="17" t="s">
        <v>3033</v>
      </c>
      <c r="D14" s="12" t="s">
        <v>45</v>
      </c>
      <c r="E14" s="18" t="s">
        <v>3034</v>
      </c>
      <c r="F14" s="19" t="s">
        <v>96</v>
      </c>
      <c r="G14" s="20">
        <v>1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45</v>
      </c>
    </row>
    <row r="17" spans="1:18" x14ac:dyDescent="0.2">
      <c r="A17" t="s">
        <v>46</v>
      </c>
      <c r="E17" s="23" t="s">
        <v>45</v>
      </c>
    </row>
    <row r="18" spans="1:18" x14ac:dyDescent="0.2">
      <c r="A18" s="12" t="s">
        <v>37</v>
      </c>
      <c r="B18" s="17" t="s">
        <v>16</v>
      </c>
      <c r="C18" s="17" t="s">
        <v>3035</v>
      </c>
      <c r="D18" s="12" t="s">
        <v>45</v>
      </c>
      <c r="E18" s="18" t="s">
        <v>3036</v>
      </c>
      <c r="F18" s="19" t="s">
        <v>118</v>
      </c>
      <c r="G18" s="20">
        <v>4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45</v>
      </c>
    </row>
    <row r="20" spans="1:18" x14ac:dyDescent="0.2">
      <c r="A20" s="24" t="s">
        <v>44</v>
      </c>
      <c r="E20" s="25" t="s">
        <v>45</v>
      </c>
    </row>
    <row r="21" spans="1:18" x14ac:dyDescent="0.2">
      <c r="A21" t="s">
        <v>46</v>
      </c>
      <c r="E21" s="23" t="s">
        <v>45</v>
      </c>
    </row>
    <row r="22" spans="1:18" x14ac:dyDescent="0.2">
      <c r="A22" s="12" t="s">
        <v>37</v>
      </c>
      <c r="B22" s="17" t="s">
        <v>25</v>
      </c>
      <c r="C22" s="17" t="s">
        <v>3037</v>
      </c>
      <c r="D22" s="12" t="s">
        <v>45</v>
      </c>
      <c r="E22" s="18" t="s">
        <v>3038</v>
      </c>
      <c r="F22" s="19" t="s">
        <v>89</v>
      </c>
      <c r="G22" s="20">
        <v>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45</v>
      </c>
    </row>
    <row r="24" spans="1:18" x14ac:dyDescent="0.2">
      <c r="A24" s="24" t="s">
        <v>44</v>
      </c>
      <c r="E24" s="25" t="s">
        <v>45</v>
      </c>
    </row>
    <row r="25" spans="1:18" x14ac:dyDescent="0.2">
      <c r="A25" t="s">
        <v>46</v>
      </c>
      <c r="E25" s="23" t="s">
        <v>45</v>
      </c>
    </row>
    <row r="26" spans="1:18" ht="12.75" customHeight="1" x14ac:dyDescent="0.2">
      <c r="A26" s="2" t="s">
        <v>35</v>
      </c>
      <c r="B26" s="2"/>
      <c r="C26" s="27" t="s">
        <v>18</v>
      </c>
      <c r="D26" s="2"/>
      <c r="E26" s="15" t="s">
        <v>163</v>
      </c>
      <c r="F26" s="2"/>
      <c r="G26" s="2"/>
      <c r="H26" s="2"/>
      <c r="I26" s="28">
        <f>0+Q26</f>
        <v>0</v>
      </c>
      <c r="O26">
        <f>0+R26</f>
        <v>0</v>
      </c>
      <c r="Q26">
        <f>0+I27+I31+I35+I39+I43</f>
        <v>0</v>
      </c>
      <c r="R26">
        <f>0+O27+O31+O35+O39+O43</f>
        <v>0</v>
      </c>
    </row>
    <row r="27" spans="1:18" ht="25.5" x14ac:dyDescent="0.2">
      <c r="A27" s="12" t="s">
        <v>37</v>
      </c>
      <c r="B27" s="17" t="s">
        <v>27</v>
      </c>
      <c r="C27" s="17" t="s">
        <v>736</v>
      </c>
      <c r="D27" s="12" t="s">
        <v>45</v>
      </c>
      <c r="E27" s="18" t="s">
        <v>3039</v>
      </c>
      <c r="F27" s="19" t="s">
        <v>180</v>
      </c>
      <c r="G27" s="20">
        <v>8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45</v>
      </c>
    </row>
    <row r="29" spans="1:18" x14ac:dyDescent="0.2">
      <c r="A29" s="24" t="s">
        <v>44</v>
      </c>
      <c r="E29" s="25" t="s">
        <v>45</v>
      </c>
    </row>
    <row r="30" spans="1:18" x14ac:dyDescent="0.2">
      <c r="A30" t="s">
        <v>46</v>
      </c>
      <c r="E30" s="23" t="s">
        <v>45</v>
      </c>
    </row>
    <row r="31" spans="1:18" x14ac:dyDescent="0.2">
      <c r="A31" s="12" t="s">
        <v>37</v>
      </c>
      <c r="B31" s="17" t="s">
        <v>29</v>
      </c>
      <c r="C31" s="17" t="s">
        <v>245</v>
      </c>
      <c r="D31" s="12" t="s">
        <v>45</v>
      </c>
      <c r="E31" s="18" t="s">
        <v>3040</v>
      </c>
      <c r="F31" s="19" t="s">
        <v>180</v>
      </c>
      <c r="G31" s="20">
        <v>18.375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45</v>
      </c>
    </row>
    <row r="33" spans="1:18" x14ac:dyDescent="0.2">
      <c r="A33" s="24" t="s">
        <v>44</v>
      </c>
      <c r="E33" s="25" t="s">
        <v>45</v>
      </c>
    </row>
    <row r="34" spans="1:18" x14ac:dyDescent="0.2">
      <c r="A34" t="s">
        <v>46</v>
      </c>
      <c r="E34" s="23" t="s">
        <v>45</v>
      </c>
    </row>
    <row r="35" spans="1:18" ht="25.5" x14ac:dyDescent="0.2">
      <c r="A35" s="12" t="s">
        <v>37</v>
      </c>
      <c r="B35" s="17" t="s">
        <v>64</v>
      </c>
      <c r="C35" s="17" t="s">
        <v>267</v>
      </c>
      <c r="D35" s="12" t="s">
        <v>45</v>
      </c>
      <c r="E35" s="18" t="s">
        <v>3041</v>
      </c>
      <c r="F35" s="19" t="s">
        <v>180</v>
      </c>
      <c r="G35" s="20">
        <v>187.42500000000001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45</v>
      </c>
    </row>
    <row r="37" spans="1:18" x14ac:dyDescent="0.2">
      <c r="A37" s="24" t="s">
        <v>44</v>
      </c>
      <c r="E37" s="25" t="s">
        <v>45</v>
      </c>
    </row>
    <row r="38" spans="1:18" x14ac:dyDescent="0.2">
      <c r="A38" t="s">
        <v>46</v>
      </c>
      <c r="E38" s="23" t="s">
        <v>45</v>
      </c>
    </row>
    <row r="39" spans="1:18" ht="25.5" x14ac:dyDescent="0.2">
      <c r="A39" s="12" t="s">
        <v>37</v>
      </c>
      <c r="B39" s="17" t="s">
        <v>67</v>
      </c>
      <c r="C39" s="17" t="s">
        <v>297</v>
      </c>
      <c r="D39" s="12" t="s">
        <v>45</v>
      </c>
      <c r="E39" s="18" t="s">
        <v>3042</v>
      </c>
      <c r="F39" s="19" t="s">
        <v>180</v>
      </c>
      <c r="G39" s="20">
        <v>118.405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45</v>
      </c>
    </row>
    <row r="41" spans="1:18" x14ac:dyDescent="0.2">
      <c r="A41" s="24" t="s">
        <v>44</v>
      </c>
      <c r="E41" s="25" t="s">
        <v>45</v>
      </c>
    </row>
    <row r="42" spans="1:18" x14ac:dyDescent="0.2">
      <c r="A42" t="s">
        <v>46</v>
      </c>
      <c r="E42" s="23" t="s">
        <v>45</v>
      </c>
    </row>
    <row r="43" spans="1:18" x14ac:dyDescent="0.2">
      <c r="A43" s="12" t="s">
        <v>37</v>
      </c>
      <c r="B43" s="17" t="s">
        <v>32</v>
      </c>
      <c r="C43" s="17" t="s">
        <v>896</v>
      </c>
      <c r="D43" s="12" t="s">
        <v>45</v>
      </c>
      <c r="E43" s="18" t="s">
        <v>3043</v>
      </c>
      <c r="F43" s="19" t="s">
        <v>180</v>
      </c>
      <c r="G43" s="20">
        <v>29.4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17</v>
      </c>
    </row>
    <row r="44" spans="1:18" x14ac:dyDescent="0.2">
      <c r="A44" s="22" t="s">
        <v>42</v>
      </c>
      <c r="E44" s="23" t="s">
        <v>45</v>
      </c>
    </row>
    <row r="45" spans="1:18" x14ac:dyDescent="0.2">
      <c r="A45" s="24" t="s">
        <v>44</v>
      </c>
      <c r="E45" s="25" t="s">
        <v>45</v>
      </c>
    </row>
    <row r="46" spans="1:18" x14ac:dyDescent="0.2">
      <c r="A46" t="s">
        <v>46</v>
      </c>
      <c r="E46" s="23" t="s">
        <v>45</v>
      </c>
    </row>
    <row r="47" spans="1:18" ht="12.75" customHeight="1" x14ac:dyDescent="0.2">
      <c r="A47" s="2" t="s">
        <v>35</v>
      </c>
      <c r="B47" s="2"/>
      <c r="C47" s="27" t="s">
        <v>25</v>
      </c>
      <c r="D47" s="2"/>
      <c r="E47" s="15" t="s">
        <v>405</v>
      </c>
      <c r="F47" s="2"/>
      <c r="G47" s="2"/>
      <c r="H47" s="2"/>
      <c r="I47" s="28">
        <f>0+Q47</f>
        <v>0</v>
      </c>
      <c r="O47">
        <f>0+R47</f>
        <v>0</v>
      </c>
      <c r="Q47">
        <f>0+I48</f>
        <v>0</v>
      </c>
      <c r="R47">
        <f>0+O48</f>
        <v>0</v>
      </c>
    </row>
    <row r="48" spans="1:18" ht="25.5" x14ac:dyDescent="0.2">
      <c r="A48" s="12" t="s">
        <v>37</v>
      </c>
      <c r="B48" s="17" t="s">
        <v>34</v>
      </c>
      <c r="C48" s="17" t="s">
        <v>417</v>
      </c>
      <c r="D48" s="12" t="s">
        <v>45</v>
      </c>
      <c r="E48" s="18" t="s">
        <v>3044</v>
      </c>
      <c r="F48" s="19" t="s">
        <v>180</v>
      </c>
      <c r="G48" s="20">
        <v>29.75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8" x14ac:dyDescent="0.2">
      <c r="A49" s="22" t="s">
        <v>42</v>
      </c>
      <c r="E49" s="23" t="s">
        <v>45</v>
      </c>
    </row>
    <row r="50" spans="1:18" x14ac:dyDescent="0.2">
      <c r="A50" s="24" t="s">
        <v>44</v>
      </c>
      <c r="E50" s="25" t="s">
        <v>45</v>
      </c>
    </row>
    <row r="51" spans="1:18" x14ac:dyDescent="0.2">
      <c r="A51" t="s">
        <v>46</v>
      </c>
      <c r="E51" s="23" t="s">
        <v>45</v>
      </c>
    </row>
    <row r="52" spans="1:18" ht="12.75" customHeight="1" x14ac:dyDescent="0.2">
      <c r="A52" s="2" t="s">
        <v>35</v>
      </c>
      <c r="B52" s="2"/>
      <c r="C52" s="27" t="s">
        <v>27</v>
      </c>
      <c r="D52" s="2"/>
      <c r="E52" s="15" t="s">
        <v>438</v>
      </c>
      <c r="F52" s="2"/>
      <c r="G52" s="2"/>
      <c r="H52" s="2"/>
      <c r="I52" s="28">
        <f>0+Q52</f>
        <v>0</v>
      </c>
      <c r="O52">
        <f>0+R52</f>
        <v>0</v>
      </c>
      <c r="Q52">
        <f>0+I53+I57</f>
        <v>0</v>
      </c>
      <c r="R52">
        <f>0+O53+O57</f>
        <v>0</v>
      </c>
    </row>
    <row r="53" spans="1:18" ht="25.5" x14ac:dyDescent="0.2">
      <c r="A53" s="12" t="s">
        <v>37</v>
      </c>
      <c r="B53" s="17" t="s">
        <v>74</v>
      </c>
      <c r="C53" s="17" t="s">
        <v>3045</v>
      </c>
      <c r="D53" s="12" t="s">
        <v>45</v>
      </c>
      <c r="E53" s="18" t="s">
        <v>3046</v>
      </c>
      <c r="F53" s="19" t="s">
        <v>180</v>
      </c>
      <c r="G53" s="20">
        <v>28</v>
      </c>
      <c r="H53" s="21">
        <v>0</v>
      </c>
      <c r="I53" s="21">
        <f>ROUND(ROUND(H53,2)*ROUND(G53,3),2)</f>
        <v>0</v>
      </c>
      <c r="O53">
        <f>(I53*21)/100</f>
        <v>0</v>
      </c>
      <c r="P53" t="s">
        <v>17</v>
      </c>
    </row>
    <row r="54" spans="1:18" x14ac:dyDescent="0.2">
      <c r="A54" s="22" t="s">
        <v>42</v>
      </c>
      <c r="E54" s="23" t="s">
        <v>45</v>
      </c>
    </row>
    <row r="55" spans="1:18" x14ac:dyDescent="0.2">
      <c r="A55" s="24" t="s">
        <v>44</v>
      </c>
      <c r="E55" s="25" t="s">
        <v>45</v>
      </c>
    </row>
    <row r="56" spans="1:18" x14ac:dyDescent="0.2">
      <c r="A56" t="s">
        <v>46</v>
      </c>
      <c r="E56" s="23" t="s">
        <v>45</v>
      </c>
    </row>
    <row r="57" spans="1:18" ht="25.5" x14ac:dyDescent="0.2">
      <c r="A57" s="12" t="s">
        <v>37</v>
      </c>
      <c r="B57" s="17" t="s">
        <v>79</v>
      </c>
      <c r="C57" s="17" t="s">
        <v>3047</v>
      </c>
      <c r="D57" s="12" t="s">
        <v>45</v>
      </c>
      <c r="E57" s="18" t="s">
        <v>3048</v>
      </c>
      <c r="F57" s="19" t="s">
        <v>180</v>
      </c>
      <c r="G57" s="20">
        <v>8</v>
      </c>
      <c r="H57" s="21">
        <v>0</v>
      </c>
      <c r="I57" s="21">
        <f>ROUND(ROUND(H57,2)*ROUND(G57,3),2)</f>
        <v>0</v>
      </c>
      <c r="O57">
        <f>(I57*21)/100</f>
        <v>0</v>
      </c>
      <c r="P57" t="s">
        <v>17</v>
      </c>
    </row>
    <row r="58" spans="1:18" x14ac:dyDescent="0.2">
      <c r="A58" s="22" t="s">
        <v>42</v>
      </c>
      <c r="E58" s="23" t="s">
        <v>45</v>
      </c>
    </row>
    <row r="59" spans="1:18" x14ac:dyDescent="0.2">
      <c r="A59" s="24" t="s">
        <v>44</v>
      </c>
      <c r="E59" s="25" t="s">
        <v>45</v>
      </c>
    </row>
    <row r="60" spans="1:18" x14ac:dyDescent="0.2">
      <c r="A60" t="s">
        <v>46</v>
      </c>
      <c r="E60" s="23" t="s">
        <v>45</v>
      </c>
    </row>
    <row r="61" spans="1:18" ht="12.75" customHeight="1" x14ac:dyDescent="0.2">
      <c r="A61" s="2" t="s">
        <v>35</v>
      </c>
      <c r="B61" s="2"/>
      <c r="C61" s="27" t="s">
        <v>64</v>
      </c>
      <c r="D61" s="2"/>
      <c r="E61" s="15" t="s">
        <v>497</v>
      </c>
      <c r="F61" s="2"/>
      <c r="G61" s="2"/>
      <c r="H61" s="2"/>
      <c r="I61" s="28">
        <f>0+Q61</f>
        <v>0</v>
      </c>
      <c r="O61">
        <f>0+R61</f>
        <v>0</v>
      </c>
      <c r="Q61">
        <f>0+I62+I66+I70+I74+I78+I82+I86+I90+I94+I98+I102+I106+I110+I114+I118+I122</f>
        <v>0</v>
      </c>
      <c r="R61">
        <f>0+O62+O66+O70+O74+O78+O82+O86+O90+O94+O98+O102+O106+O110+O114+O118+O122</f>
        <v>0</v>
      </c>
    </row>
    <row r="62" spans="1:18" ht="38.25" x14ac:dyDescent="0.2">
      <c r="A62" s="12" t="s">
        <v>37</v>
      </c>
      <c r="B62" s="17" t="s">
        <v>84</v>
      </c>
      <c r="C62" s="17" t="s">
        <v>3049</v>
      </c>
      <c r="D62" s="12" t="s">
        <v>18</v>
      </c>
      <c r="E62" s="18" t="s">
        <v>3050</v>
      </c>
      <c r="F62" s="19" t="s">
        <v>89</v>
      </c>
      <c r="G62" s="20">
        <v>4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8" x14ac:dyDescent="0.2">
      <c r="A63" s="22" t="s">
        <v>42</v>
      </c>
      <c r="E63" s="23" t="s">
        <v>45</v>
      </c>
    </row>
    <row r="64" spans="1:18" x14ac:dyDescent="0.2">
      <c r="A64" s="24" t="s">
        <v>44</v>
      </c>
      <c r="E64" s="25" t="s">
        <v>45</v>
      </c>
    </row>
    <row r="65" spans="1:16" x14ac:dyDescent="0.2">
      <c r="A65" t="s">
        <v>46</v>
      </c>
      <c r="E65" s="23" t="s">
        <v>45</v>
      </c>
    </row>
    <row r="66" spans="1:16" ht="38.25" x14ac:dyDescent="0.2">
      <c r="A66" s="12" t="s">
        <v>37</v>
      </c>
      <c r="B66" s="17" t="s">
        <v>86</v>
      </c>
      <c r="C66" s="17" t="s">
        <v>3049</v>
      </c>
      <c r="D66" s="12" t="s">
        <v>1473</v>
      </c>
      <c r="E66" s="18" t="s">
        <v>3051</v>
      </c>
      <c r="F66" s="19" t="s">
        <v>89</v>
      </c>
      <c r="G66" s="20">
        <v>9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ht="38.25" x14ac:dyDescent="0.2">
      <c r="A67" s="22" t="s">
        <v>42</v>
      </c>
      <c r="E67" s="23" t="s">
        <v>3052</v>
      </c>
    </row>
    <row r="68" spans="1:16" x14ac:dyDescent="0.2">
      <c r="A68" s="24" t="s">
        <v>44</v>
      </c>
      <c r="E68" s="25" t="s">
        <v>45</v>
      </c>
    </row>
    <row r="69" spans="1:16" x14ac:dyDescent="0.2">
      <c r="A69" t="s">
        <v>46</v>
      </c>
      <c r="E69" s="23" t="s">
        <v>45</v>
      </c>
    </row>
    <row r="70" spans="1:16" ht="38.25" x14ac:dyDescent="0.2">
      <c r="A70" s="12" t="s">
        <v>37</v>
      </c>
      <c r="B70" s="17" t="s">
        <v>93</v>
      </c>
      <c r="C70" s="17" t="s">
        <v>3049</v>
      </c>
      <c r="D70" s="12" t="s">
        <v>1476</v>
      </c>
      <c r="E70" s="18" t="s">
        <v>3053</v>
      </c>
      <c r="F70" s="19" t="s">
        <v>89</v>
      </c>
      <c r="G70" s="20">
        <v>1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ht="25.5" x14ac:dyDescent="0.2">
      <c r="A71" s="22" t="s">
        <v>42</v>
      </c>
      <c r="E71" s="23" t="s">
        <v>3054</v>
      </c>
    </row>
    <row r="72" spans="1:16" x14ac:dyDescent="0.2">
      <c r="A72" s="24" t="s">
        <v>44</v>
      </c>
      <c r="E72" s="25" t="s">
        <v>45</v>
      </c>
    </row>
    <row r="73" spans="1:16" x14ac:dyDescent="0.2">
      <c r="A73" t="s">
        <v>46</v>
      </c>
      <c r="E73" s="23" t="s">
        <v>45</v>
      </c>
    </row>
    <row r="74" spans="1:16" x14ac:dyDescent="0.2">
      <c r="A74" s="12" t="s">
        <v>37</v>
      </c>
      <c r="B74" s="17" t="s">
        <v>99</v>
      </c>
      <c r="C74" s="17" t="s">
        <v>3055</v>
      </c>
      <c r="D74" s="12" t="s">
        <v>45</v>
      </c>
      <c r="E74" s="18" t="s">
        <v>3056</v>
      </c>
      <c r="F74" s="19" t="s">
        <v>89</v>
      </c>
      <c r="G74" s="20">
        <v>6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x14ac:dyDescent="0.2">
      <c r="A75" s="22" t="s">
        <v>42</v>
      </c>
      <c r="E75" s="23" t="s">
        <v>45</v>
      </c>
    </row>
    <row r="76" spans="1:16" x14ac:dyDescent="0.2">
      <c r="A76" s="24" t="s">
        <v>44</v>
      </c>
      <c r="E76" s="25" t="s">
        <v>45</v>
      </c>
    </row>
    <row r="77" spans="1:16" x14ac:dyDescent="0.2">
      <c r="A77" t="s">
        <v>46</v>
      </c>
      <c r="E77" s="23" t="s">
        <v>45</v>
      </c>
    </row>
    <row r="78" spans="1:16" ht="25.5" x14ac:dyDescent="0.2">
      <c r="A78" s="12" t="s">
        <v>37</v>
      </c>
      <c r="B78" s="17" t="s">
        <v>103</v>
      </c>
      <c r="C78" s="17" t="s">
        <v>3057</v>
      </c>
      <c r="D78" s="12" t="s">
        <v>45</v>
      </c>
      <c r="E78" s="18" t="s">
        <v>3058</v>
      </c>
      <c r="F78" s="19" t="s">
        <v>197</v>
      </c>
      <c r="G78" s="20">
        <v>538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x14ac:dyDescent="0.2">
      <c r="A79" s="22" t="s">
        <v>42</v>
      </c>
      <c r="E79" s="23" t="s">
        <v>45</v>
      </c>
    </row>
    <row r="80" spans="1:16" x14ac:dyDescent="0.2">
      <c r="A80" s="24" t="s">
        <v>44</v>
      </c>
      <c r="E80" s="25" t="s">
        <v>45</v>
      </c>
    </row>
    <row r="81" spans="1:16" x14ac:dyDescent="0.2">
      <c r="A81" t="s">
        <v>46</v>
      </c>
      <c r="E81" s="23" t="s">
        <v>45</v>
      </c>
    </row>
    <row r="82" spans="1:16" x14ac:dyDescent="0.2">
      <c r="A82" s="12" t="s">
        <v>37</v>
      </c>
      <c r="B82" s="17" t="s">
        <v>107</v>
      </c>
      <c r="C82" s="17" t="s">
        <v>3059</v>
      </c>
      <c r="D82" s="12" t="s">
        <v>45</v>
      </c>
      <c r="E82" s="18" t="s">
        <v>3060</v>
      </c>
      <c r="F82" s="19" t="s">
        <v>197</v>
      </c>
      <c r="G82" s="20">
        <v>62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x14ac:dyDescent="0.2">
      <c r="A83" s="22" t="s">
        <v>42</v>
      </c>
      <c r="E83" s="23" t="s">
        <v>45</v>
      </c>
    </row>
    <row r="84" spans="1:16" x14ac:dyDescent="0.2">
      <c r="A84" s="24" t="s">
        <v>44</v>
      </c>
      <c r="E84" s="25" t="s">
        <v>45</v>
      </c>
    </row>
    <row r="85" spans="1:16" x14ac:dyDescent="0.2">
      <c r="A85" t="s">
        <v>46</v>
      </c>
      <c r="E85" s="23" t="s">
        <v>45</v>
      </c>
    </row>
    <row r="86" spans="1:16" ht="25.5" x14ac:dyDescent="0.2">
      <c r="A86" s="12" t="s">
        <v>37</v>
      </c>
      <c r="B86" s="17" t="s">
        <v>111</v>
      </c>
      <c r="C86" s="17" t="s">
        <v>3061</v>
      </c>
      <c r="D86" s="12" t="s">
        <v>1473</v>
      </c>
      <c r="E86" s="18" t="s">
        <v>3062</v>
      </c>
      <c r="F86" s="19" t="s">
        <v>197</v>
      </c>
      <c r="G86" s="20">
        <v>148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6" x14ac:dyDescent="0.2">
      <c r="A87" s="22" t="s">
        <v>42</v>
      </c>
      <c r="E87" s="23" t="s">
        <v>45</v>
      </c>
    </row>
    <row r="88" spans="1:16" x14ac:dyDescent="0.2">
      <c r="A88" s="24" t="s">
        <v>44</v>
      </c>
      <c r="E88" s="25" t="s">
        <v>45</v>
      </c>
    </row>
    <row r="89" spans="1:16" x14ac:dyDescent="0.2">
      <c r="A89" t="s">
        <v>46</v>
      </c>
      <c r="E89" s="23" t="s">
        <v>45</v>
      </c>
    </row>
    <row r="90" spans="1:16" ht="25.5" x14ac:dyDescent="0.2">
      <c r="A90" s="12" t="s">
        <v>37</v>
      </c>
      <c r="B90" s="17" t="s">
        <v>115</v>
      </c>
      <c r="C90" s="17" t="s">
        <v>3063</v>
      </c>
      <c r="D90" s="12" t="s">
        <v>45</v>
      </c>
      <c r="E90" s="18" t="s">
        <v>3064</v>
      </c>
      <c r="F90" s="19" t="s">
        <v>89</v>
      </c>
      <c r="G90" s="20">
        <v>33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6" x14ac:dyDescent="0.2">
      <c r="A91" s="22" t="s">
        <v>42</v>
      </c>
      <c r="E91" s="23" t="s">
        <v>45</v>
      </c>
    </row>
    <row r="92" spans="1:16" x14ac:dyDescent="0.2">
      <c r="A92" s="24" t="s">
        <v>44</v>
      </c>
      <c r="E92" s="25" t="s">
        <v>45</v>
      </c>
    </row>
    <row r="93" spans="1:16" x14ac:dyDescent="0.2">
      <c r="A93" t="s">
        <v>46</v>
      </c>
      <c r="E93" s="23" t="s">
        <v>45</v>
      </c>
    </row>
    <row r="94" spans="1:16" ht="25.5" x14ac:dyDescent="0.2">
      <c r="A94" s="12" t="s">
        <v>37</v>
      </c>
      <c r="B94" s="17" t="s">
        <v>121</v>
      </c>
      <c r="C94" s="17" t="s">
        <v>3065</v>
      </c>
      <c r="D94" s="12" t="s">
        <v>45</v>
      </c>
      <c r="E94" s="18" t="s">
        <v>3066</v>
      </c>
      <c r="F94" s="19" t="s">
        <v>89</v>
      </c>
      <c r="G94" s="20">
        <v>30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6" x14ac:dyDescent="0.2">
      <c r="A95" s="22" t="s">
        <v>42</v>
      </c>
      <c r="E95" s="23" t="s">
        <v>45</v>
      </c>
    </row>
    <row r="96" spans="1:16" x14ac:dyDescent="0.2">
      <c r="A96" s="24" t="s">
        <v>44</v>
      </c>
      <c r="E96" s="25" t="s">
        <v>45</v>
      </c>
    </row>
    <row r="97" spans="1:16" x14ac:dyDescent="0.2">
      <c r="A97" t="s">
        <v>46</v>
      </c>
      <c r="E97" s="23" t="s">
        <v>45</v>
      </c>
    </row>
    <row r="98" spans="1:16" x14ac:dyDescent="0.2">
      <c r="A98" s="12" t="s">
        <v>37</v>
      </c>
      <c r="B98" s="17" t="s">
        <v>126</v>
      </c>
      <c r="C98" s="17" t="s">
        <v>3067</v>
      </c>
      <c r="D98" s="12" t="s">
        <v>45</v>
      </c>
      <c r="E98" s="18" t="s">
        <v>3068</v>
      </c>
      <c r="F98" s="19" t="s">
        <v>197</v>
      </c>
      <c r="G98" s="20">
        <v>390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6" x14ac:dyDescent="0.2">
      <c r="A99" s="22" t="s">
        <v>42</v>
      </c>
      <c r="E99" s="23" t="s">
        <v>45</v>
      </c>
    </row>
    <row r="100" spans="1:16" x14ac:dyDescent="0.2">
      <c r="A100" s="24" t="s">
        <v>44</v>
      </c>
      <c r="E100" s="25" t="s">
        <v>45</v>
      </c>
    </row>
    <row r="101" spans="1:16" x14ac:dyDescent="0.2">
      <c r="A101" t="s">
        <v>46</v>
      </c>
      <c r="E101" s="23" t="s">
        <v>45</v>
      </c>
    </row>
    <row r="102" spans="1:16" ht="38.25" x14ac:dyDescent="0.2">
      <c r="A102" s="12" t="s">
        <v>37</v>
      </c>
      <c r="B102" s="17" t="s">
        <v>131</v>
      </c>
      <c r="C102" s="17" t="s">
        <v>3069</v>
      </c>
      <c r="D102" s="12" t="s">
        <v>45</v>
      </c>
      <c r="E102" s="18" t="s">
        <v>3070</v>
      </c>
      <c r="F102" s="19" t="s">
        <v>96</v>
      </c>
      <c r="G102" s="20">
        <v>4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6" ht="38.25" x14ac:dyDescent="0.2">
      <c r="A103" s="22" t="s">
        <v>42</v>
      </c>
      <c r="E103" s="23" t="s">
        <v>3071</v>
      </c>
    </row>
    <row r="104" spans="1:16" x14ac:dyDescent="0.2">
      <c r="A104" s="24" t="s">
        <v>44</v>
      </c>
      <c r="E104" s="25" t="s">
        <v>45</v>
      </c>
    </row>
    <row r="105" spans="1:16" x14ac:dyDescent="0.2">
      <c r="A105" t="s">
        <v>46</v>
      </c>
      <c r="E105" s="23" t="s">
        <v>45</v>
      </c>
    </row>
    <row r="106" spans="1:16" ht="38.25" x14ac:dyDescent="0.2">
      <c r="A106" s="12" t="s">
        <v>37</v>
      </c>
      <c r="B106" s="17" t="s">
        <v>136</v>
      </c>
      <c r="C106" s="17" t="s">
        <v>3072</v>
      </c>
      <c r="D106" s="12" t="s">
        <v>45</v>
      </c>
      <c r="E106" s="18" t="s">
        <v>3073</v>
      </c>
      <c r="F106" s="19" t="s">
        <v>96</v>
      </c>
      <c r="G106" s="20">
        <v>2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6" ht="38.25" x14ac:dyDescent="0.2">
      <c r="A107" s="22" t="s">
        <v>42</v>
      </c>
      <c r="E107" s="23" t="s">
        <v>3074</v>
      </c>
    </row>
    <row r="108" spans="1:16" x14ac:dyDescent="0.2">
      <c r="A108" s="24" t="s">
        <v>44</v>
      </c>
      <c r="E108" s="25" t="s">
        <v>45</v>
      </c>
    </row>
    <row r="109" spans="1:16" x14ac:dyDescent="0.2">
      <c r="A109" t="s">
        <v>46</v>
      </c>
      <c r="E109" s="23" t="s">
        <v>45</v>
      </c>
    </row>
    <row r="110" spans="1:16" ht="38.25" x14ac:dyDescent="0.2">
      <c r="A110" s="12" t="s">
        <v>37</v>
      </c>
      <c r="B110" s="17" t="s">
        <v>141</v>
      </c>
      <c r="C110" s="17" t="s">
        <v>3075</v>
      </c>
      <c r="D110" s="12" t="s">
        <v>45</v>
      </c>
      <c r="E110" s="18" t="s">
        <v>3076</v>
      </c>
      <c r="F110" s="19" t="s">
        <v>96</v>
      </c>
      <c r="G110" s="20">
        <v>1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6" ht="38.25" x14ac:dyDescent="0.2">
      <c r="A111" s="22" t="s">
        <v>42</v>
      </c>
      <c r="E111" s="23" t="s">
        <v>3077</v>
      </c>
    </row>
    <row r="112" spans="1:16" x14ac:dyDescent="0.2">
      <c r="A112" s="24" t="s">
        <v>44</v>
      </c>
      <c r="E112" s="25" t="s">
        <v>45</v>
      </c>
    </row>
    <row r="113" spans="1:18" x14ac:dyDescent="0.2">
      <c r="A113" t="s">
        <v>46</v>
      </c>
      <c r="E113" s="23" t="s">
        <v>45</v>
      </c>
    </row>
    <row r="114" spans="1:18" ht="25.5" x14ac:dyDescent="0.2">
      <c r="A114" s="12" t="s">
        <v>37</v>
      </c>
      <c r="B114" s="17" t="s">
        <v>319</v>
      </c>
      <c r="C114" s="17" t="s">
        <v>3078</v>
      </c>
      <c r="D114" s="12" t="s">
        <v>45</v>
      </c>
      <c r="E114" s="18" t="s">
        <v>3079</v>
      </c>
      <c r="F114" s="19" t="s">
        <v>89</v>
      </c>
      <c r="G114" s="20">
        <v>8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8" x14ac:dyDescent="0.2">
      <c r="A115" s="22" t="s">
        <v>42</v>
      </c>
      <c r="E115" s="23" t="s">
        <v>45</v>
      </c>
    </row>
    <row r="116" spans="1:18" x14ac:dyDescent="0.2">
      <c r="A116" s="24" t="s">
        <v>44</v>
      </c>
      <c r="E116" s="25" t="s">
        <v>45</v>
      </c>
    </row>
    <row r="117" spans="1:18" x14ac:dyDescent="0.2">
      <c r="A117" t="s">
        <v>46</v>
      </c>
      <c r="E117" s="23" t="s">
        <v>45</v>
      </c>
    </row>
    <row r="118" spans="1:18" ht="38.25" x14ac:dyDescent="0.2">
      <c r="A118" s="12" t="s">
        <v>37</v>
      </c>
      <c r="B118" s="17" t="s">
        <v>325</v>
      </c>
      <c r="C118" s="17" t="s">
        <v>3080</v>
      </c>
      <c r="D118" s="12" t="s">
        <v>45</v>
      </c>
      <c r="E118" s="18" t="s">
        <v>3081</v>
      </c>
      <c r="F118" s="19" t="s">
        <v>89</v>
      </c>
      <c r="G118" s="20">
        <v>1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8" ht="25.5" x14ac:dyDescent="0.2">
      <c r="A119" s="22" t="s">
        <v>42</v>
      </c>
      <c r="E119" s="23" t="s">
        <v>3082</v>
      </c>
    </row>
    <row r="120" spans="1:18" x14ac:dyDescent="0.2">
      <c r="A120" s="24" t="s">
        <v>44</v>
      </c>
      <c r="E120" s="25" t="s">
        <v>45</v>
      </c>
    </row>
    <row r="121" spans="1:18" x14ac:dyDescent="0.2">
      <c r="A121" t="s">
        <v>46</v>
      </c>
      <c r="E121" s="23" t="s">
        <v>45</v>
      </c>
    </row>
    <row r="122" spans="1:18" ht="25.5" x14ac:dyDescent="0.2">
      <c r="A122" s="12" t="s">
        <v>37</v>
      </c>
      <c r="B122" s="17" t="s">
        <v>331</v>
      </c>
      <c r="C122" s="17" t="s">
        <v>3083</v>
      </c>
      <c r="D122" s="12" t="s">
        <v>45</v>
      </c>
      <c r="E122" s="18" t="s">
        <v>3084</v>
      </c>
      <c r="F122" s="19" t="s">
        <v>197</v>
      </c>
      <c r="G122" s="20">
        <v>726.154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8" x14ac:dyDescent="0.2">
      <c r="A123" s="22" t="s">
        <v>42</v>
      </c>
      <c r="E123" s="23" t="s">
        <v>45</v>
      </c>
    </row>
    <row r="124" spans="1:18" x14ac:dyDescent="0.2">
      <c r="A124" s="24" t="s">
        <v>44</v>
      </c>
      <c r="E124" s="25" t="s">
        <v>45</v>
      </c>
    </row>
    <row r="125" spans="1:18" x14ac:dyDescent="0.2">
      <c r="A125" t="s">
        <v>46</v>
      </c>
      <c r="E125" s="23" t="s">
        <v>45</v>
      </c>
    </row>
    <row r="126" spans="1:18" ht="12.75" customHeight="1" x14ac:dyDescent="0.2">
      <c r="A126" s="2" t="s">
        <v>35</v>
      </c>
      <c r="B126" s="2"/>
      <c r="C126" s="27" t="s">
        <v>67</v>
      </c>
      <c r="D126" s="2"/>
      <c r="E126" s="15" t="s">
        <v>504</v>
      </c>
      <c r="F126" s="2"/>
      <c r="G126" s="2"/>
      <c r="H126" s="2"/>
      <c r="I126" s="28">
        <f>0+Q126</f>
        <v>0</v>
      </c>
      <c r="O126">
        <f>0+R126</f>
        <v>0</v>
      </c>
      <c r="Q126">
        <f>0+I127+I131+I135+I139</f>
        <v>0</v>
      </c>
      <c r="R126">
        <f>0+O127+O131+O135+O139</f>
        <v>0</v>
      </c>
    </row>
    <row r="127" spans="1:18" ht="25.5" x14ac:dyDescent="0.2">
      <c r="A127" s="12" t="s">
        <v>37</v>
      </c>
      <c r="B127" s="17" t="s">
        <v>335</v>
      </c>
      <c r="C127" s="17" t="s">
        <v>3085</v>
      </c>
      <c r="D127" s="12" t="s">
        <v>45</v>
      </c>
      <c r="E127" s="18" t="s">
        <v>3086</v>
      </c>
      <c r="F127" s="19" t="s">
        <v>197</v>
      </c>
      <c r="G127" s="20">
        <v>250</v>
      </c>
      <c r="H127" s="21">
        <v>0</v>
      </c>
      <c r="I127" s="21">
        <f>ROUND(ROUND(H127,2)*ROUND(G127,3),2)</f>
        <v>0</v>
      </c>
      <c r="O127">
        <f>(I127*21)/100</f>
        <v>0</v>
      </c>
      <c r="P127" t="s">
        <v>17</v>
      </c>
    </row>
    <row r="128" spans="1:18" x14ac:dyDescent="0.2">
      <c r="A128" s="22" t="s">
        <v>42</v>
      </c>
      <c r="E128" s="23" t="s">
        <v>45</v>
      </c>
    </row>
    <row r="129" spans="1:16" x14ac:dyDescent="0.2">
      <c r="A129" s="24" t="s">
        <v>44</v>
      </c>
      <c r="E129" s="25" t="s">
        <v>45</v>
      </c>
    </row>
    <row r="130" spans="1:16" x14ac:dyDescent="0.2">
      <c r="A130" t="s">
        <v>46</v>
      </c>
      <c r="E130" s="23" t="s">
        <v>45</v>
      </c>
    </row>
    <row r="131" spans="1:16" ht="25.5" x14ac:dyDescent="0.2">
      <c r="A131" s="12" t="s">
        <v>37</v>
      </c>
      <c r="B131" s="17" t="s">
        <v>340</v>
      </c>
      <c r="C131" s="17" t="s">
        <v>3087</v>
      </c>
      <c r="D131" s="12" t="s">
        <v>45</v>
      </c>
      <c r="E131" s="18" t="s">
        <v>3088</v>
      </c>
      <c r="F131" s="19" t="s">
        <v>197</v>
      </c>
      <c r="G131" s="20">
        <v>600</v>
      </c>
      <c r="H131" s="21">
        <v>0</v>
      </c>
      <c r="I131" s="21">
        <f>ROUND(ROUND(H131,2)*ROUND(G131,3),2)</f>
        <v>0</v>
      </c>
      <c r="O131">
        <f>(I131*21)/100</f>
        <v>0</v>
      </c>
      <c r="P131" t="s">
        <v>17</v>
      </c>
    </row>
    <row r="132" spans="1:16" x14ac:dyDescent="0.2">
      <c r="A132" s="22" t="s">
        <v>42</v>
      </c>
      <c r="E132" s="23" t="s">
        <v>45</v>
      </c>
    </row>
    <row r="133" spans="1:16" x14ac:dyDescent="0.2">
      <c r="A133" s="24" t="s">
        <v>44</v>
      </c>
      <c r="E133" s="25" t="s">
        <v>45</v>
      </c>
    </row>
    <row r="134" spans="1:16" x14ac:dyDescent="0.2">
      <c r="A134" t="s">
        <v>46</v>
      </c>
      <c r="E134" s="23" t="s">
        <v>45</v>
      </c>
    </row>
    <row r="135" spans="1:16" x14ac:dyDescent="0.2">
      <c r="A135" s="12" t="s">
        <v>37</v>
      </c>
      <c r="B135" s="17" t="s">
        <v>347</v>
      </c>
      <c r="C135" s="17" t="s">
        <v>3089</v>
      </c>
      <c r="D135" s="12" t="s">
        <v>45</v>
      </c>
      <c r="E135" s="18" t="s">
        <v>3090</v>
      </c>
      <c r="F135" s="19" t="s">
        <v>197</v>
      </c>
      <c r="G135" s="20">
        <v>600</v>
      </c>
      <c r="H135" s="21">
        <v>0</v>
      </c>
      <c r="I135" s="21">
        <f>ROUND(ROUND(H135,2)*ROUND(G135,3),2)</f>
        <v>0</v>
      </c>
      <c r="O135">
        <f>(I135*21)/100</f>
        <v>0</v>
      </c>
      <c r="P135" t="s">
        <v>17</v>
      </c>
    </row>
    <row r="136" spans="1:16" x14ac:dyDescent="0.2">
      <c r="A136" s="22" t="s">
        <v>42</v>
      </c>
      <c r="E136" s="23" t="s">
        <v>45</v>
      </c>
    </row>
    <row r="137" spans="1:16" x14ac:dyDescent="0.2">
      <c r="A137" s="24" t="s">
        <v>44</v>
      </c>
      <c r="E137" s="25" t="s">
        <v>45</v>
      </c>
    </row>
    <row r="138" spans="1:16" x14ac:dyDescent="0.2">
      <c r="A138" t="s">
        <v>46</v>
      </c>
      <c r="E138" s="23" t="s">
        <v>45</v>
      </c>
    </row>
    <row r="139" spans="1:16" ht="25.5" x14ac:dyDescent="0.2">
      <c r="A139" s="12" t="s">
        <v>37</v>
      </c>
      <c r="B139" s="17" t="s">
        <v>352</v>
      </c>
      <c r="C139" s="17" t="s">
        <v>3091</v>
      </c>
      <c r="D139" s="12" t="s">
        <v>45</v>
      </c>
      <c r="E139" s="18" t="s">
        <v>3092</v>
      </c>
      <c r="F139" s="19" t="s">
        <v>197</v>
      </c>
      <c r="G139" s="20">
        <v>11.27</v>
      </c>
      <c r="H139" s="21">
        <v>0</v>
      </c>
      <c r="I139" s="21">
        <f>ROUND(ROUND(H139,2)*ROUND(G139,3),2)</f>
        <v>0</v>
      </c>
      <c r="O139">
        <f>(I139*21)/100</f>
        <v>0</v>
      </c>
      <c r="P139" t="s">
        <v>17</v>
      </c>
    </row>
    <row r="140" spans="1:16" x14ac:dyDescent="0.2">
      <c r="A140" s="22" t="s">
        <v>42</v>
      </c>
      <c r="E140" s="23" t="s">
        <v>45</v>
      </c>
    </row>
    <row r="141" spans="1:16" x14ac:dyDescent="0.2">
      <c r="A141" s="24" t="s">
        <v>44</v>
      </c>
      <c r="E141" s="25" t="s">
        <v>45</v>
      </c>
    </row>
    <row r="142" spans="1:16" x14ac:dyDescent="0.2">
      <c r="A142" t="s">
        <v>46</v>
      </c>
      <c r="E142" s="23" t="s">
        <v>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R118"/>
  <sheetViews>
    <sheetView workbookViewId="0">
      <pane ySplit="8" topLeftCell="A9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0+O9+O26+O35+O40+O45+O102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0+I9+I26+I35+I40+I45+I102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3093</v>
      </c>
      <c r="D4" s="29"/>
      <c r="E4" s="9" t="s">
        <v>3094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3030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0+I10+I14+I18+I22</f>
        <v>0</v>
      </c>
      <c r="R9">
        <f>0+O10+O14+O18+O22</f>
        <v>0</v>
      </c>
    </row>
    <row r="10" spans="1:18" ht="25.5" x14ac:dyDescent="0.2">
      <c r="A10" s="12" t="s">
        <v>37</v>
      </c>
      <c r="B10" s="17" t="s">
        <v>18</v>
      </c>
      <c r="C10" s="17" t="s">
        <v>3095</v>
      </c>
      <c r="D10" s="12" t="s">
        <v>45</v>
      </c>
      <c r="E10" s="18" t="s">
        <v>3032</v>
      </c>
      <c r="F10" s="19" t="s">
        <v>180</v>
      </c>
      <c r="G10" s="20">
        <v>26.81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45</v>
      </c>
    </row>
    <row r="13" spans="1:18" x14ac:dyDescent="0.2">
      <c r="A13" t="s">
        <v>46</v>
      </c>
      <c r="E13" s="23" t="s">
        <v>45</v>
      </c>
    </row>
    <row r="14" spans="1:18" x14ac:dyDescent="0.2">
      <c r="A14" s="12" t="s">
        <v>37</v>
      </c>
      <c r="B14" s="17" t="s">
        <v>17</v>
      </c>
      <c r="C14" s="17" t="s">
        <v>3033</v>
      </c>
      <c r="D14" s="12" t="s">
        <v>45</v>
      </c>
      <c r="E14" s="18" t="s">
        <v>3034</v>
      </c>
      <c r="F14" s="19" t="s">
        <v>50</v>
      </c>
      <c r="G14" s="20">
        <v>1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45</v>
      </c>
    </row>
    <row r="17" spans="1:18" x14ac:dyDescent="0.2">
      <c r="A17" t="s">
        <v>46</v>
      </c>
      <c r="E17" s="23" t="s">
        <v>45</v>
      </c>
    </row>
    <row r="18" spans="1:18" x14ac:dyDescent="0.2">
      <c r="A18" s="12" t="s">
        <v>37</v>
      </c>
      <c r="B18" s="17" t="s">
        <v>16</v>
      </c>
      <c r="C18" s="17" t="s">
        <v>3096</v>
      </c>
      <c r="D18" s="12" t="s">
        <v>45</v>
      </c>
      <c r="E18" s="18" t="s">
        <v>3036</v>
      </c>
      <c r="F18" s="19" t="s">
        <v>118</v>
      </c>
      <c r="G18" s="20">
        <v>3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2" t="s">
        <v>42</v>
      </c>
      <c r="E19" s="23" t="s">
        <v>45</v>
      </c>
    </row>
    <row r="20" spans="1:18" x14ac:dyDescent="0.2">
      <c r="A20" s="24" t="s">
        <v>44</v>
      </c>
      <c r="E20" s="25" t="s">
        <v>45</v>
      </c>
    </row>
    <row r="21" spans="1:18" x14ac:dyDescent="0.2">
      <c r="A21" t="s">
        <v>46</v>
      </c>
      <c r="E21" s="23" t="s">
        <v>45</v>
      </c>
    </row>
    <row r="22" spans="1:18" x14ac:dyDescent="0.2">
      <c r="A22" s="12" t="s">
        <v>37</v>
      </c>
      <c r="B22" s="17" t="s">
        <v>25</v>
      </c>
      <c r="C22" s="17" t="s">
        <v>3097</v>
      </c>
      <c r="D22" s="12" t="s">
        <v>45</v>
      </c>
      <c r="E22" s="18" t="s">
        <v>3038</v>
      </c>
      <c r="F22" s="19" t="s">
        <v>89</v>
      </c>
      <c r="G22" s="20">
        <v>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2" t="s">
        <v>42</v>
      </c>
      <c r="E23" s="23" t="s">
        <v>45</v>
      </c>
    </row>
    <row r="24" spans="1:18" x14ac:dyDescent="0.2">
      <c r="A24" s="24" t="s">
        <v>44</v>
      </c>
      <c r="E24" s="25" t="s">
        <v>45</v>
      </c>
    </row>
    <row r="25" spans="1:18" x14ac:dyDescent="0.2">
      <c r="A25" t="s">
        <v>46</v>
      </c>
      <c r="E25" s="23" t="s">
        <v>45</v>
      </c>
    </row>
    <row r="26" spans="1:18" ht="12.75" customHeight="1" x14ac:dyDescent="0.2">
      <c r="A26" s="2" t="s">
        <v>35</v>
      </c>
      <c r="B26" s="2"/>
      <c r="C26" s="27" t="s">
        <v>18</v>
      </c>
      <c r="D26" s="2"/>
      <c r="E26" s="15" t="s">
        <v>163</v>
      </c>
      <c r="F26" s="2"/>
      <c r="G26" s="2"/>
      <c r="H26" s="2"/>
      <c r="I26" s="28">
        <f>0+Q26</f>
        <v>0</v>
      </c>
      <c r="O26">
        <f>0+R26</f>
        <v>0</v>
      </c>
      <c r="Q26">
        <f>0+I27+I31</f>
        <v>0</v>
      </c>
      <c r="R26">
        <f>0+O27+O31</f>
        <v>0</v>
      </c>
    </row>
    <row r="27" spans="1:18" ht="25.5" x14ac:dyDescent="0.2">
      <c r="A27" s="12" t="s">
        <v>37</v>
      </c>
      <c r="B27" s="17" t="s">
        <v>27</v>
      </c>
      <c r="C27" s="17" t="s">
        <v>3098</v>
      </c>
      <c r="D27" s="12" t="s">
        <v>45</v>
      </c>
      <c r="E27" s="18" t="s">
        <v>3099</v>
      </c>
      <c r="F27" s="19" t="s">
        <v>180</v>
      </c>
      <c r="G27" s="20">
        <v>98.25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2" t="s">
        <v>42</v>
      </c>
      <c r="E28" s="23" t="s">
        <v>45</v>
      </c>
    </row>
    <row r="29" spans="1:18" x14ac:dyDescent="0.2">
      <c r="A29" s="24" t="s">
        <v>44</v>
      </c>
      <c r="E29" s="25" t="s">
        <v>45</v>
      </c>
    </row>
    <row r="30" spans="1:18" x14ac:dyDescent="0.2">
      <c r="A30" t="s">
        <v>46</v>
      </c>
      <c r="E30" s="23" t="s">
        <v>45</v>
      </c>
    </row>
    <row r="31" spans="1:18" ht="25.5" x14ac:dyDescent="0.2">
      <c r="A31" s="12" t="s">
        <v>37</v>
      </c>
      <c r="B31" s="17" t="s">
        <v>29</v>
      </c>
      <c r="C31" s="17" t="s">
        <v>3100</v>
      </c>
      <c r="D31" s="12" t="s">
        <v>45</v>
      </c>
      <c r="E31" s="18" t="s">
        <v>3042</v>
      </c>
      <c r="F31" s="19" t="s">
        <v>180</v>
      </c>
      <c r="G31" s="20">
        <v>71.44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2" t="s">
        <v>42</v>
      </c>
      <c r="E32" s="23" t="s">
        <v>45</v>
      </c>
    </row>
    <row r="33" spans="1:18" x14ac:dyDescent="0.2">
      <c r="A33" s="24" t="s">
        <v>44</v>
      </c>
      <c r="E33" s="25" t="s">
        <v>45</v>
      </c>
    </row>
    <row r="34" spans="1:18" x14ac:dyDescent="0.2">
      <c r="A34" t="s">
        <v>46</v>
      </c>
      <c r="E34" s="23" t="s">
        <v>45</v>
      </c>
    </row>
    <row r="35" spans="1:18" ht="12.75" customHeight="1" x14ac:dyDescent="0.2">
      <c r="A35" s="2" t="s">
        <v>35</v>
      </c>
      <c r="B35" s="2"/>
      <c r="C35" s="27" t="s">
        <v>25</v>
      </c>
      <c r="D35" s="2"/>
      <c r="E35" s="15" t="s">
        <v>405</v>
      </c>
      <c r="F35" s="2"/>
      <c r="G35" s="2"/>
      <c r="H35" s="2"/>
      <c r="I35" s="28">
        <f>0+Q35</f>
        <v>0</v>
      </c>
      <c r="O35">
        <f>0+R35</f>
        <v>0</v>
      </c>
      <c r="Q35">
        <f>0+I36</f>
        <v>0</v>
      </c>
      <c r="R35">
        <f>0+O36</f>
        <v>0</v>
      </c>
    </row>
    <row r="36" spans="1:18" ht="25.5" x14ac:dyDescent="0.2">
      <c r="A36" s="12" t="s">
        <v>37</v>
      </c>
      <c r="B36" s="17" t="s">
        <v>64</v>
      </c>
      <c r="C36" s="17" t="s">
        <v>3101</v>
      </c>
      <c r="D36" s="12" t="s">
        <v>45</v>
      </c>
      <c r="E36" s="18" t="s">
        <v>3102</v>
      </c>
      <c r="F36" s="19" t="s">
        <v>180</v>
      </c>
      <c r="G36" s="20">
        <v>21.5</v>
      </c>
      <c r="H36" s="21">
        <v>0</v>
      </c>
      <c r="I36" s="21">
        <f>ROUND(ROUND(H36,2)*ROUND(G36,3),2)</f>
        <v>0</v>
      </c>
      <c r="O36">
        <f>(I36*21)/100</f>
        <v>0</v>
      </c>
      <c r="P36" t="s">
        <v>17</v>
      </c>
    </row>
    <row r="37" spans="1:18" x14ac:dyDescent="0.2">
      <c r="A37" s="22" t="s">
        <v>42</v>
      </c>
      <c r="E37" s="23" t="s">
        <v>45</v>
      </c>
    </row>
    <row r="38" spans="1:18" x14ac:dyDescent="0.2">
      <c r="A38" s="24" t="s">
        <v>44</v>
      </c>
      <c r="E38" s="25" t="s">
        <v>45</v>
      </c>
    </row>
    <row r="39" spans="1:18" x14ac:dyDescent="0.2">
      <c r="A39" t="s">
        <v>46</v>
      </c>
      <c r="E39" s="23" t="s">
        <v>45</v>
      </c>
    </row>
    <row r="40" spans="1:18" ht="12.75" customHeight="1" x14ac:dyDescent="0.2">
      <c r="A40" s="2" t="s">
        <v>35</v>
      </c>
      <c r="B40" s="2"/>
      <c r="C40" s="27" t="s">
        <v>27</v>
      </c>
      <c r="D40" s="2"/>
      <c r="E40" s="15" t="s">
        <v>438</v>
      </c>
      <c r="F40" s="2"/>
      <c r="G40" s="2"/>
      <c r="H40" s="2"/>
      <c r="I40" s="28">
        <f>0+Q40</f>
        <v>0</v>
      </c>
      <c r="O40">
        <f>0+R40</f>
        <v>0</v>
      </c>
      <c r="Q40">
        <f>0+I41</f>
        <v>0</v>
      </c>
      <c r="R40">
        <f>0+O41</f>
        <v>0</v>
      </c>
    </row>
    <row r="41" spans="1:18" ht="25.5" x14ac:dyDescent="0.2">
      <c r="A41" s="12" t="s">
        <v>37</v>
      </c>
      <c r="B41" s="17" t="s">
        <v>67</v>
      </c>
      <c r="C41" s="17" t="s">
        <v>3103</v>
      </c>
      <c r="D41" s="12" t="s">
        <v>45</v>
      </c>
      <c r="E41" s="18" t="s">
        <v>3104</v>
      </c>
      <c r="F41" s="19" t="s">
        <v>180</v>
      </c>
      <c r="G41" s="20">
        <v>4</v>
      </c>
      <c r="H41" s="21">
        <v>0</v>
      </c>
      <c r="I41" s="21">
        <f>ROUND(ROUND(H41,2)*ROUND(G41,3),2)</f>
        <v>0</v>
      </c>
      <c r="O41">
        <f>(I41*21)/100</f>
        <v>0</v>
      </c>
      <c r="P41" t="s">
        <v>17</v>
      </c>
    </row>
    <row r="42" spans="1:18" x14ac:dyDescent="0.2">
      <c r="A42" s="22" t="s">
        <v>42</v>
      </c>
      <c r="E42" s="23" t="s">
        <v>45</v>
      </c>
    </row>
    <row r="43" spans="1:18" x14ac:dyDescent="0.2">
      <c r="A43" s="24" t="s">
        <v>44</v>
      </c>
      <c r="E43" s="25" t="s">
        <v>45</v>
      </c>
    </row>
    <row r="44" spans="1:18" x14ac:dyDescent="0.2">
      <c r="A44" t="s">
        <v>46</v>
      </c>
      <c r="E44" s="23" t="s">
        <v>45</v>
      </c>
    </row>
    <row r="45" spans="1:18" ht="12.75" customHeight="1" x14ac:dyDescent="0.2">
      <c r="A45" s="2" t="s">
        <v>35</v>
      </c>
      <c r="B45" s="2"/>
      <c r="C45" s="27" t="s">
        <v>64</v>
      </c>
      <c r="D45" s="2"/>
      <c r="E45" s="15" t="s">
        <v>497</v>
      </c>
      <c r="F45" s="2"/>
      <c r="G45" s="2"/>
      <c r="H45" s="2"/>
      <c r="I45" s="28">
        <f>0+Q45</f>
        <v>0</v>
      </c>
      <c r="O45">
        <f>0+R45</f>
        <v>0</v>
      </c>
      <c r="Q45">
        <f>0+I46+I50+I54+I58+I62+I66+I70+I74+I78+I82+I86+I90+I94+I98</f>
        <v>0</v>
      </c>
      <c r="R45">
        <f>0+O46+O50+O54+O58+O62+O66+O70+O74+O78+O82+O86+O90+O94+O98</f>
        <v>0</v>
      </c>
    </row>
    <row r="46" spans="1:18" ht="38.25" x14ac:dyDescent="0.2">
      <c r="A46" s="12" t="s">
        <v>37</v>
      </c>
      <c r="B46" s="17" t="s">
        <v>32</v>
      </c>
      <c r="C46" s="17" t="s">
        <v>3105</v>
      </c>
      <c r="D46" s="12" t="s">
        <v>45</v>
      </c>
      <c r="E46" s="18" t="s">
        <v>3106</v>
      </c>
      <c r="F46" s="19" t="s">
        <v>89</v>
      </c>
      <c r="G46" s="20">
        <v>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8" ht="38.25" x14ac:dyDescent="0.2">
      <c r="A47" s="22" t="s">
        <v>42</v>
      </c>
      <c r="E47" s="23" t="s">
        <v>3107</v>
      </c>
    </row>
    <row r="48" spans="1:18" x14ac:dyDescent="0.2">
      <c r="A48" s="24" t="s">
        <v>44</v>
      </c>
      <c r="E48" s="25" t="s">
        <v>45</v>
      </c>
    </row>
    <row r="49" spans="1:16" x14ac:dyDescent="0.2">
      <c r="A49" t="s">
        <v>46</v>
      </c>
      <c r="E49" s="23" t="s">
        <v>45</v>
      </c>
    </row>
    <row r="50" spans="1:16" ht="38.25" x14ac:dyDescent="0.2">
      <c r="A50" s="12" t="s">
        <v>37</v>
      </c>
      <c r="B50" s="17" t="s">
        <v>34</v>
      </c>
      <c r="C50" s="17" t="s">
        <v>3105</v>
      </c>
      <c r="D50" s="12" t="s">
        <v>18</v>
      </c>
      <c r="E50" s="18" t="s">
        <v>3108</v>
      </c>
      <c r="F50" s="19" t="s">
        <v>89</v>
      </c>
      <c r="G50" s="20">
        <v>2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ht="38.25" x14ac:dyDescent="0.2">
      <c r="A51" s="22" t="s">
        <v>42</v>
      </c>
      <c r="E51" s="23" t="s">
        <v>3109</v>
      </c>
    </row>
    <row r="52" spans="1:16" x14ac:dyDescent="0.2">
      <c r="A52" s="24" t="s">
        <v>44</v>
      </c>
      <c r="E52" s="25" t="s">
        <v>45</v>
      </c>
    </row>
    <row r="53" spans="1:16" x14ac:dyDescent="0.2">
      <c r="A53" t="s">
        <v>46</v>
      </c>
      <c r="E53" s="23" t="s">
        <v>45</v>
      </c>
    </row>
    <row r="54" spans="1:16" x14ac:dyDescent="0.2">
      <c r="A54" s="12" t="s">
        <v>37</v>
      </c>
      <c r="B54" s="17" t="s">
        <v>74</v>
      </c>
      <c r="C54" s="17" t="s">
        <v>3110</v>
      </c>
      <c r="D54" s="12" t="s">
        <v>45</v>
      </c>
      <c r="E54" s="18" t="s">
        <v>3111</v>
      </c>
      <c r="F54" s="19" t="s">
        <v>89</v>
      </c>
      <c r="G54" s="20">
        <v>5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x14ac:dyDescent="0.2">
      <c r="A56" s="24" t="s">
        <v>44</v>
      </c>
      <c r="E56" s="25" t="s">
        <v>45</v>
      </c>
    </row>
    <row r="57" spans="1:16" x14ac:dyDescent="0.2">
      <c r="A57" t="s">
        <v>46</v>
      </c>
      <c r="E57" s="23" t="s">
        <v>45</v>
      </c>
    </row>
    <row r="58" spans="1:16" x14ac:dyDescent="0.2">
      <c r="A58" s="12" t="s">
        <v>37</v>
      </c>
      <c r="B58" s="17" t="s">
        <v>79</v>
      </c>
      <c r="C58" s="17" t="s">
        <v>3112</v>
      </c>
      <c r="D58" s="12" t="s">
        <v>45</v>
      </c>
      <c r="E58" s="18" t="s">
        <v>3113</v>
      </c>
      <c r="F58" s="19" t="s">
        <v>89</v>
      </c>
      <c r="G58" s="20">
        <v>1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45</v>
      </c>
    </row>
    <row r="61" spans="1:16" x14ac:dyDescent="0.2">
      <c r="A61" t="s">
        <v>46</v>
      </c>
      <c r="E61" s="23" t="s">
        <v>45</v>
      </c>
    </row>
    <row r="62" spans="1:16" x14ac:dyDescent="0.2">
      <c r="A62" s="12" t="s">
        <v>37</v>
      </c>
      <c r="B62" s="17" t="s">
        <v>84</v>
      </c>
      <c r="C62" s="17" t="s">
        <v>3114</v>
      </c>
      <c r="D62" s="12" t="s">
        <v>45</v>
      </c>
      <c r="E62" s="18" t="s">
        <v>3115</v>
      </c>
      <c r="F62" s="19" t="s">
        <v>197</v>
      </c>
      <c r="G62" s="20">
        <v>200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x14ac:dyDescent="0.2">
      <c r="A64" s="24" t="s">
        <v>44</v>
      </c>
      <c r="E64" s="25" t="s">
        <v>45</v>
      </c>
    </row>
    <row r="65" spans="1:16" x14ac:dyDescent="0.2">
      <c r="A65" t="s">
        <v>46</v>
      </c>
      <c r="E65" s="23" t="s">
        <v>45</v>
      </c>
    </row>
    <row r="66" spans="1:16" ht="25.5" x14ac:dyDescent="0.2">
      <c r="A66" s="12" t="s">
        <v>37</v>
      </c>
      <c r="B66" s="17" t="s">
        <v>86</v>
      </c>
      <c r="C66" s="17" t="s">
        <v>3116</v>
      </c>
      <c r="D66" s="12" t="s">
        <v>45</v>
      </c>
      <c r="E66" s="18" t="s">
        <v>3117</v>
      </c>
      <c r="F66" s="19" t="s">
        <v>197</v>
      </c>
      <c r="G66" s="20">
        <v>291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x14ac:dyDescent="0.2">
      <c r="A67" s="22" t="s">
        <v>42</v>
      </c>
      <c r="E67" s="23" t="s">
        <v>45</v>
      </c>
    </row>
    <row r="68" spans="1:16" x14ac:dyDescent="0.2">
      <c r="A68" s="24" t="s">
        <v>44</v>
      </c>
      <c r="E68" s="25" t="s">
        <v>45</v>
      </c>
    </row>
    <row r="69" spans="1:16" x14ac:dyDescent="0.2">
      <c r="A69" t="s">
        <v>46</v>
      </c>
      <c r="E69" s="23" t="s">
        <v>45</v>
      </c>
    </row>
    <row r="70" spans="1:16" ht="25.5" x14ac:dyDescent="0.2">
      <c r="A70" s="12" t="s">
        <v>37</v>
      </c>
      <c r="B70" s="17" t="s">
        <v>93</v>
      </c>
      <c r="C70" s="17" t="s">
        <v>3118</v>
      </c>
      <c r="D70" s="12" t="s">
        <v>45</v>
      </c>
      <c r="E70" s="18" t="s">
        <v>3119</v>
      </c>
      <c r="F70" s="19" t="s">
        <v>197</v>
      </c>
      <c r="G70" s="20">
        <v>56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x14ac:dyDescent="0.2">
      <c r="A71" s="22" t="s">
        <v>42</v>
      </c>
      <c r="E71" s="23" t="s">
        <v>45</v>
      </c>
    </row>
    <row r="72" spans="1:16" x14ac:dyDescent="0.2">
      <c r="A72" s="24" t="s">
        <v>44</v>
      </c>
      <c r="E72" s="25" t="s">
        <v>45</v>
      </c>
    </row>
    <row r="73" spans="1:16" x14ac:dyDescent="0.2">
      <c r="A73" t="s">
        <v>46</v>
      </c>
      <c r="E73" s="23" t="s">
        <v>45</v>
      </c>
    </row>
    <row r="74" spans="1:16" ht="25.5" x14ac:dyDescent="0.2">
      <c r="A74" s="12" t="s">
        <v>37</v>
      </c>
      <c r="B74" s="17" t="s">
        <v>99</v>
      </c>
      <c r="C74" s="17" t="s">
        <v>3063</v>
      </c>
      <c r="D74" s="12" t="s">
        <v>45</v>
      </c>
      <c r="E74" s="18" t="s">
        <v>3120</v>
      </c>
      <c r="F74" s="19" t="s">
        <v>89</v>
      </c>
      <c r="G74" s="20">
        <v>14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x14ac:dyDescent="0.2">
      <c r="A75" s="22" t="s">
        <v>42</v>
      </c>
      <c r="E75" s="23" t="s">
        <v>45</v>
      </c>
    </row>
    <row r="76" spans="1:16" x14ac:dyDescent="0.2">
      <c r="A76" s="24" t="s">
        <v>44</v>
      </c>
      <c r="E76" s="25" t="s">
        <v>45</v>
      </c>
    </row>
    <row r="77" spans="1:16" x14ac:dyDescent="0.2">
      <c r="A77" t="s">
        <v>46</v>
      </c>
      <c r="E77" s="23" t="s">
        <v>45</v>
      </c>
    </row>
    <row r="78" spans="1:16" ht="25.5" x14ac:dyDescent="0.2">
      <c r="A78" s="12" t="s">
        <v>37</v>
      </c>
      <c r="B78" s="17" t="s">
        <v>103</v>
      </c>
      <c r="C78" s="17" t="s">
        <v>3121</v>
      </c>
      <c r="D78" s="12" t="s">
        <v>45</v>
      </c>
      <c r="E78" s="18" t="s">
        <v>3122</v>
      </c>
      <c r="F78" s="19" t="s">
        <v>89</v>
      </c>
      <c r="G78" s="20">
        <v>14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x14ac:dyDescent="0.2">
      <c r="A79" s="22" t="s">
        <v>42</v>
      </c>
      <c r="E79" s="23" t="s">
        <v>45</v>
      </c>
    </row>
    <row r="80" spans="1:16" x14ac:dyDescent="0.2">
      <c r="A80" s="24" t="s">
        <v>44</v>
      </c>
      <c r="E80" s="25" t="s">
        <v>45</v>
      </c>
    </row>
    <row r="81" spans="1:16" x14ac:dyDescent="0.2">
      <c r="A81" t="s">
        <v>46</v>
      </c>
      <c r="E81" s="23" t="s">
        <v>45</v>
      </c>
    </row>
    <row r="82" spans="1:16" x14ac:dyDescent="0.2">
      <c r="A82" s="12" t="s">
        <v>37</v>
      </c>
      <c r="B82" s="17" t="s">
        <v>107</v>
      </c>
      <c r="C82" s="17" t="s">
        <v>3123</v>
      </c>
      <c r="D82" s="12" t="s">
        <v>45</v>
      </c>
      <c r="E82" s="18" t="s">
        <v>3124</v>
      </c>
      <c r="F82" s="19" t="s">
        <v>197</v>
      </c>
      <c r="G82" s="20">
        <v>291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x14ac:dyDescent="0.2">
      <c r="A83" s="22" t="s">
        <v>42</v>
      </c>
      <c r="E83" s="23" t="s">
        <v>45</v>
      </c>
    </row>
    <row r="84" spans="1:16" x14ac:dyDescent="0.2">
      <c r="A84" s="24" t="s">
        <v>44</v>
      </c>
      <c r="E84" s="25" t="s">
        <v>45</v>
      </c>
    </row>
    <row r="85" spans="1:16" x14ac:dyDescent="0.2">
      <c r="A85" t="s">
        <v>46</v>
      </c>
      <c r="E85" s="23" t="s">
        <v>45</v>
      </c>
    </row>
    <row r="86" spans="1:16" ht="25.5" x14ac:dyDescent="0.2">
      <c r="A86" s="12" t="s">
        <v>37</v>
      </c>
      <c r="B86" s="17" t="s">
        <v>111</v>
      </c>
      <c r="C86" s="17" t="s">
        <v>3069</v>
      </c>
      <c r="D86" s="12" t="s">
        <v>45</v>
      </c>
      <c r="E86" s="18" t="s">
        <v>3125</v>
      </c>
      <c r="F86" s="19" t="s">
        <v>89</v>
      </c>
      <c r="G86" s="20">
        <v>7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6" x14ac:dyDescent="0.2">
      <c r="A87" s="22" t="s">
        <v>42</v>
      </c>
      <c r="E87" s="23" t="s">
        <v>45</v>
      </c>
    </row>
    <row r="88" spans="1:16" x14ac:dyDescent="0.2">
      <c r="A88" s="24" t="s">
        <v>44</v>
      </c>
      <c r="E88" s="25" t="s">
        <v>45</v>
      </c>
    </row>
    <row r="89" spans="1:16" x14ac:dyDescent="0.2">
      <c r="A89" t="s">
        <v>46</v>
      </c>
      <c r="E89" s="23" t="s">
        <v>45</v>
      </c>
    </row>
    <row r="90" spans="1:16" x14ac:dyDescent="0.2">
      <c r="A90" s="12" t="s">
        <v>37</v>
      </c>
      <c r="B90" s="17" t="s">
        <v>115</v>
      </c>
      <c r="C90" s="17" t="s">
        <v>3126</v>
      </c>
      <c r="D90" s="12" t="s">
        <v>45</v>
      </c>
      <c r="E90" s="18" t="s">
        <v>3127</v>
      </c>
      <c r="F90" s="19" t="s">
        <v>89</v>
      </c>
      <c r="G90" s="20">
        <v>6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6" x14ac:dyDescent="0.2">
      <c r="A91" s="22" t="s">
        <v>42</v>
      </c>
      <c r="E91" s="23" t="s">
        <v>45</v>
      </c>
    </row>
    <row r="92" spans="1:16" x14ac:dyDescent="0.2">
      <c r="A92" s="24" t="s">
        <v>44</v>
      </c>
      <c r="E92" s="25" t="s">
        <v>45</v>
      </c>
    </row>
    <row r="93" spans="1:16" x14ac:dyDescent="0.2">
      <c r="A93" t="s">
        <v>46</v>
      </c>
      <c r="E93" s="23" t="s">
        <v>45</v>
      </c>
    </row>
    <row r="94" spans="1:16" ht="38.25" x14ac:dyDescent="0.2">
      <c r="A94" s="12" t="s">
        <v>37</v>
      </c>
      <c r="B94" s="17" t="s">
        <v>121</v>
      </c>
      <c r="C94" s="17" t="s">
        <v>3128</v>
      </c>
      <c r="D94" s="12" t="s">
        <v>45</v>
      </c>
      <c r="E94" s="18" t="s">
        <v>3129</v>
      </c>
      <c r="F94" s="19" t="s">
        <v>89</v>
      </c>
      <c r="G94" s="20">
        <v>1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6" ht="25.5" x14ac:dyDescent="0.2">
      <c r="A95" s="22" t="s">
        <v>42</v>
      </c>
      <c r="E95" s="23" t="s">
        <v>3130</v>
      </c>
    </row>
    <row r="96" spans="1:16" x14ac:dyDescent="0.2">
      <c r="A96" s="24" t="s">
        <v>44</v>
      </c>
      <c r="E96" s="25" t="s">
        <v>45</v>
      </c>
    </row>
    <row r="97" spans="1:18" x14ac:dyDescent="0.2">
      <c r="A97" t="s">
        <v>46</v>
      </c>
      <c r="E97" s="23" t="s">
        <v>45</v>
      </c>
    </row>
    <row r="98" spans="1:18" ht="38.25" x14ac:dyDescent="0.2">
      <c r="A98" s="12" t="s">
        <v>37</v>
      </c>
      <c r="B98" s="17" t="s">
        <v>126</v>
      </c>
      <c r="C98" s="17" t="s">
        <v>3131</v>
      </c>
      <c r="D98" s="12" t="s">
        <v>45</v>
      </c>
      <c r="E98" s="18" t="s">
        <v>3132</v>
      </c>
      <c r="F98" s="19" t="s">
        <v>197</v>
      </c>
      <c r="G98" s="20">
        <v>389.02499999999998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8" x14ac:dyDescent="0.2">
      <c r="A99" s="22" t="s">
        <v>42</v>
      </c>
      <c r="E99" s="23" t="s">
        <v>45</v>
      </c>
    </row>
    <row r="100" spans="1:18" x14ac:dyDescent="0.2">
      <c r="A100" s="24" t="s">
        <v>44</v>
      </c>
      <c r="E100" s="25" t="s">
        <v>45</v>
      </c>
    </row>
    <row r="101" spans="1:18" x14ac:dyDescent="0.2">
      <c r="A101" t="s">
        <v>46</v>
      </c>
      <c r="E101" s="23" t="s">
        <v>45</v>
      </c>
    </row>
    <row r="102" spans="1:18" ht="12.75" customHeight="1" x14ac:dyDescent="0.2">
      <c r="A102" s="2" t="s">
        <v>35</v>
      </c>
      <c r="B102" s="2"/>
      <c r="C102" s="27" t="s">
        <v>67</v>
      </c>
      <c r="D102" s="2"/>
      <c r="E102" s="15" t="s">
        <v>504</v>
      </c>
      <c r="F102" s="2"/>
      <c r="G102" s="2"/>
      <c r="H102" s="2"/>
      <c r="I102" s="28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ht="25.5" x14ac:dyDescent="0.2">
      <c r="A103" s="12" t="s">
        <v>37</v>
      </c>
      <c r="B103" s="17" t="s">
        <v>131</v>
      </c>
      <c r="C103" s="17" t="s">
        <v>3133</v>
      </c>
      <c r="D103" s="12" t="s">
        <v>45</v>
      </c>
      <c r="E103" s="18" t="s">
        <v>3134</v>
      </c>
      <c r="F103" s="19" t="s">
        <v>197</v>
      </c>
      <c r="G103" s="20">
        <v>50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8" x14ac:dyDescent="0.2">
      <c r="A104" s="22" t="s">
        <v>42</v>
      </c>
      <c r="E104" s="23" t="s">
        <v>45</v>
      </c>
    </row>
    <row r="105" spans="1:18" x14ac:dyDescent="0.2">
      <c r="A105" s="24" t="s">
        <v>44</v>
      </c>
      <c r="E105" s="25" t="s">
        <v>45</v>
      </c>
    </row>
    <row r="106" spans="1:18" x14ac:dyDescent="0.2">
      <c r="A106" t="s">
        <v>46</v>
      </c>
      <c r="E106" s="23" t="s">
        <v>45</v>
      </c>
    </row>
    <row r="107" spans="1:18" ht="38.25" x14ac:dyDescent="0.2">
      <c r="A107" s="12" t="s">
        <v>37</v>
      </c>
      <c r="B107" s="17" t="s">
        <v>136</v>
      </c>
      <c r="C107" s="17" t="s">
        <v>3087</v>
      </c>
      <c r="D107" s="12" t="s">
        <v>45</v>
      </c>
      <c r="E107" s="18" t="s">
        <v>3135</v>
      </c>
      <c r="F107" s="19" t="s">
        <v>197</v>
      </c>
      <c r="G107" s="20">
        <v>261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8" x14ac:dyDescent="0.2">
      <c r="A108" s="22" t="s">
        <v>42</v>
      </c>
      <c r="E108" s="23" t="s">
        <v>45</v>
      </c>
    </row>
    <row r="109" spans="1:18" x14ac:dyDescent="0.2">
      <c r="A109" s="24" t="s">
        <v>44</v>
      </c>
      <c r="E109" s="25" t="s">
        <v>45</v>
      </c>
    </row>
    <row r="110" spans="1:18" x14ac:dyDescent="0.2">
      <c r="A110" t="s">
        <v>46</v>
      </c>
      <c r="E110" s="23" t="s">
        <v>45</v>
      </c>
    </row>
    <row r="111" spans="1:18" x14ac:dyDescent="0.2">
      <c r="A111" s="12" t="s">
        <v>37</v>
      </c>
      <c r="B111" s="17" t="s">
        <v>141</v>
      </c>
      <c r="C111" s="17" t="s">
        <v>3136</v>
      </c>
      <c r="D111" s="12" t="s">
        <v>45</v>
      </c>
      <c r="E111" s="18" t="s">
        <v>3090</v>
      </c>
      <c r="F111" s="19" t="s">
        <v>197</v>
      </c>
      <c r="G111" s="20">
        <v>261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8" x14ac:dyDescent="0.2">
      <c r="A112" s="22" t="s">
        <v>42</v>
      </c>
      <c r="E112" s="23" t="s">
        <v>45</v>
      </c>
    </row>
    <row r="113" spans="1:16" x14ac:dyDescent="0.2">
      <c r="A113" s="24" t="s">
        <v>44</v>
      </c>
      <c r="E113" s="25" t="s">
        <v>45</v>
      </c>
    </row>
    <row r="114" spans="1:16" x14ac:dyDescent="0.2">
      <c r="A114" t="s">
        <v>46</v>
      </c>
      <c r="E114" s="23" t="s">
        <v>45</v>
      </c>
    </row>
    <row r="115" spans="1:16" ht="25.5" x14ac:dyDescent="0.2">
      <c r="A115" s="12" t="s">
        <v>37</v>
      </c>
      <c r="B115" s="17" t="s">
        <v>319</v>
      </c>
      <c r="C115" s="17" t="s">
        <v>3137</v>
      </c>
      <c r="D115" s="12" t="s">
        <v>45</v>
      </c>
      <c r="E115" s="18" t="s">
        <v>3138</v>
      </c>
      <c r="F115" s="19" t="s">
        <v>180</v>
      </c>
      <c r="G115" s="20">
        <v>1.31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6" x14ac:dyDescent="0.2">
      <c r="A116" s="22" t="s">
        <v>42</v>
      </c>
      <c r="E116" s="23" t="s">
        <v>45</v>
      </c>
    </row>
    <row r="117" spans="1:16" x14ac:dyDescent="0.2">
      <c r="A117" s="24" t="s">
        <v>44</v>
      </c>
      <c r="E117" s="25" t="s">
        <v>45</v>
      </c>
    </row>
    <row r="118" spans="1:16" x14ac:dyDescent="0.2">
      <c r="A118" t="s">
        <v>46</v>
      </c>
      <c r="E118" s="23" t="s">
        <v>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471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0+O9+O158+O407+O424+O429+O434+O467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0+I9+I158+I407+I424+I429+I434+I467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3139</v>
      </c>
      <c r="D4" s="29"/>
      <c r="E4" s="9" t="s">
        <v>3140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3140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0+I10+I14+I18+I22+I26+I30+I34+I38+I42+I46+I50+I54+I58+I62+I66+I70+I74+I78+I82+I86+I90+I94+I98+I102+I106+I110+I114+I118+I122+I126+I130+I134+I138+I142+I146+I150+I154</f>
        <v>0</v>
      </c>
      <c r="R9">
        <f>0+O10+O14+O18+O22+O26+O30+O34+O38+O42+O46+O50+O54+O58+O62+O66+O70+O74+O78+O82+O86+O90+O94+O98+O102+O106+O110+O114+O118+O122+O126+O130+O134+O138+O142+O146+O150+O154</f>
        <v>0</v>
      </c>
    </row>
    <row r="10" spans="1:18" x14ac:dyDescent="0.2">
      <c r="A10" s="12" t="s">
        <v>37</v>
      </c>
      <c r="B10" s="17" t="s">
        <v>18</v>
      </c>
      <c r="C10" s="17" t="s">
        <v>3141</v>
      </c>
      <c r="D10" s="12" t="s">
        <v>45</v>
      </c>
      <c r="E10" s="18" t="s">
        <v>3142</v>
      </c>
      <c r="F10" s="19" t="s">
        <v>681</v>
      </c>
      <c r="G10" s="20">
        <v>13.538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3143</v>
      </c>
    </row>
    <row r="13" spans="1:18" x14ac:dyDescent="0.2">
      <c r="A13" t="s">
        <v>46</v>
      </c>
      <c r="E13" s="23" t="s">
        <v>45</v>
      </c>
    </row>
    <row r="14" spans="1:18" x14ac:dyDescent="0.2">
      <c r="A14" s="12" t="s">
        <v>37</v>
      </c>
      <c r="B14" s="17" t="s">
        <v>17</v>
      </c>
      <c r="C14" s="17" t="s">
        <v>3144</v>
      </c>
      <c r="D14" s="12" t="s">
        <v>45</v>
      </c>
      <c r="E14" s="18" t="s">
        <v>3145</v>
      </c>
      <c r="F14" s="19" t="s">
        <v>129</v>
      </c>
      <c r="G14" s="20">
        <v>48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45</v>
      </c>
    </row>
    <row r="17" spans="1:16" x14ac:dyDescent="0.2">
      <c r="A17" t="s">
        <v>46</v>
      </c>
      <c r="E17" s="23" t="s">
        <v>45</v>
      </c>
    </row>
    <row r="18" spans="1:16" x14ac:dyDescent="0.2">
      <c r="A18" s="12" t="s">
        <v>37</v>
      </c>
      <c r="B18" s="17" t="s">
        <v>16</v>
      </c>
      <c r="C18" s="17" t="s">
        <v>3146</v>
      </c>
      <c r="D18" s="12" t="s">
        <v>45</v>
      </c>
      <c r="E18" s="18" t="s">
        <v>3147</v>
      </c>
      <c r="F18" s="19" t="s">
        <v>3148</v>
      </c>
      <c r="G18" s="20">
        <v>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45</v>
      </c>
    </row>
    <row r="20" spans="1:16" x14ac:dyDescent="0.2">
      <c r="A20" s="24" t="s">
        <v>44</v>
      </c>
      <c r="E20" s="25" t="s">
        <v>45</v>
      </c>
    </row>
    <row r="21" spans="1:16" x14ac:dyDescent="0.2">
      <c r="A21" t="s">
        <v>46</v>
      </c>
      <c r="E21" s="23" t="s">
        <v>45</v>
      </c>
    </row>
    <row r="22" spans="1:16" x14ac:dyDescent="0.2">
      <c r="A22" s="12" t="s">
        <v>37</v>
      </c>
      <c r="B22" s="17" t="s">
        <v>25</v>
      </c>
      <c r="C22" s="17" t="s">
        <v>3149</v>
      </c>
      <c r="D22" s="12" t="s">
        <v>45</v>
      </c>
      <c r="E22" s="18" t="s">
        <v>3150</v>
      </c>
      <c r="F22" s="19" t="s">
        <v>197</v>
      </c>
      <c r="G22" s="20">
        <v>20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x14ac:dyDescent="0.2">
      <c r="A24" s="24" t="s">
        <v>44</v>
      </c>
      <c r="E24" s="25" t="s">
        <v>45</v>
      </c>
    </row>
    <row r="25" spans="1:16" x14ac:dyDescent="0.2">
      <c r="A25" t="s">
        <v>46</v>
      </c>
      <c r="E25" s="23" t="s">
        <v>45</v>
      </c>
    </row>
    <row r="26" spans="1:16" x14ac:dyDescent="0.2">
      <c r="A26" s="12" t="s">
        <v>37</v>
      </c>
      <c r="B26" s="17" t="s">
        <v>27</v>
      </c>
      <c r="C26" s="17" t="s">
        <v>3151</v>
      </c>
      <c r="D26" s="12" t="s">
        <v>45</v>
      </c>
      <c r="E26" s="18" t="s">
        <v>3152</v>
      </c>
      <c r="F26" s="19" t="s">
        <v>197</v>
      </c>
      <c r="G26" s="20">
        <v>25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45</v>
      </c>
    </row>
    <row r="29" spans="1:16" x14ac:dyDescent="0.2">
      <c r="A29" t="s">
        <v>46</v>
      </c>
      <c r="E29" s="23" t="s">
        <v>45</v>
      </c>
    </row>
    <row r="30" spans="1:16" x14ac:dyDescent="0.2">
      <c r="A30" s="12" t="s">
        <v>37</v>
      </c>
      <c r="B30" s="17" t="s">
        <v>29</v>
      </c>
      <c r="C30" s="17" t="s">
        <v>3153</v>
      </c>
      <c r="D30" s="12" t="s">
        <v>45</v>
      </c>
      <c r="E30" s="18" t="s">
        <v>3154</v>
      </c>
      <c r="F30" s="19" t="s">
        <v>166</v>
      </c>
      <c r="G30" s="20">
        <v>8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x14ac:dyDescent="0.2">
      <c r="A32" s="24" t="s">
        <v>44</v>
      </c>
      <c r="E32" s="25" t="s">
        <v>45</v>
      </c>
    </row>
    <row r="33" spans="1:16" x14ac:dyDescent="0.2">
      <c r="A33" t="s">
        <v>46</v>
      </c>
      <c r="E33" s="23" t="s">
        <v>45</v>
      </c>
    </row>
    <row r="34" spans="1:16" x14ac:dyDescent="0.2">
      <c r="A34" s="12" t="s">
        <v>37</v>
      </c>
      <c r="B34" s="17" t="s">
        <v>64</v>
      </c>
      <c r="C34" s="17" t="s">
        <v>3155</v>
      </c>
      <c r="D34" s="12" t="s">
        <v>45</v>
      </c>
      <c r="E34" s="18" t="s">
        <v>3156</v>
      </c>
      <c r="F34" s="19" t="s">
        <v>166</v>
      </c>
      <c r="G34" s="20">
        <v>8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x14ac:dyDescent="0.2">
      <c r="A36" s="24" t="s">
        <v>44</v>
      </c>
      <c r="E36" s="25" t="s">
        <v>45</v>
      </c>
    </row>
    <row r="37" spans="1:16" x14ac:dyDescent="0.2">
      <c r="A37" t="s">
        <v>46</v>
      </c>
      <c r="E37" s="23" t="s">
        <v>45</v>
      </c>
    </row>
    <row r="38" spans="1:16" x14ac:dyDescent="0.2">
      <c r="A38" s="12" t="s">
        <v>37</v>
      </c>
      <c r="B38" s="17" t="s">
        <v>67</v>
      </c>
      <c r="C38" s="17" t="s">
        <v>3157</v>
      </c>
      <c r="D38" s="12" t="s">
        <v>45</v>
      </c>
      <c r="E38" s="18" t="s">
        <v>3158</v>
      </c>
      <c r="F38" s="19" t="s">
        <v>197</v>
      </c>
      <c r="G38" s="20">
        <v>16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x14ac:dyDescent="0.2">
      <c r="A40" s="24" t="s">
        <v>44</v>
      </c>
      <c r="E40" s="25" t="s">
        <v>45</v>
      </c>
    </row>
    <row r="41" spans="1:16" x14ac:dyDescent="0.2">
      <c r="A41" t="s">
        <v>46</v>
      </c>
      <c r="E41" s="23" t="s">
        <v>45</v>
      </c>
    </row>
    <row r="42" spans="1:16" x14ac:dyDescent="0.2">
      <c r="A42" s="12" t="s">
        <v>37</v>
      </c>
      <c r="B42" s="17" t="s">
        <v>32</v>
      </c>
      <c r="C42" s="17" t="s">
        <v>3159</v>
      </c>
      <c r="D42" s="12" t="s">
        <v>45</v>
      </c>
      <c r="E42" s="18" t="s">
        <v>3160</v>
      </c>
      <c r="F42" s="19" t="s">
        <v>197</v>
      </c>
      <c r="G42" s="20">
        <v>16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x14ac:dyDescent="0.2">
      <c r="A44" s="24" t="s">
        <v>44</v>
      </c>
      <c r="E44" s="25" t="s">
        <v>45</v>
      </c>
    </row>
    <row r="45" spans="1:16" x14ac:dyDescent="0.2">
      <c r="A45" t="s">
        <v>46</v>
      </c>
      <c r="E45" s="23" t="s">
        <v>45</v>
      </c>
    </row>
    <row r="46" spans="1:16" x14ac:dyDescent="0.2">
      <c r="A46" s="12" t="s">
        <v>37</v>
      </c>
      <c r="B46" s="17" t="s">
        <v>34</v>
      </c>
      <c r="C46" s="17" t="s">
        <v>3161</v>
      </c>
      <c r="D46" s="12" t="s">
        <v>45</v>
      </c>
      <c r="E46" s="18" t="s">
        <v>3162</v>
      </c>
      <c r="F46" s="19" t="s">
        <v>166</v>
      </c>
      <c r="G46" s="20">
        <v>270.75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ht="63.75" x14ac:dyDescent="0.2">
      <c r="A48" s="24" t="s">
        <v>44</v>
      </c>
      <c r="E48" s="25" t="s">
        <v>3163</v>
      </c>
    </row>
    <row r="49" spans="1:16" x14ac:dyDescent="0.2">
      <c r="A49" t="s">
        <v>46</v>
      </c>
      <c r="E49" s="23" t="s">
        <v>45</v>
      </c>
    </row>
    <row r="50" spans="1:16" ht="25.5" x14ac:dyDescent="0.2">
      <c r="A50" s="12" t="s">
        <v>37</v>
      </c>
      <c r="B50" s="17" t="s">
        <v>74</v>
      </c>
      <c r="C50" s="17" t="s">
        <v>3164</v>
      </c>
      <c r="D50" s="12" t="s">
        <v>45</v>
      </c>
      <c r="E50" s="18" t="s">
        <v>3165</v>
      </c>
      <c r="F50" s="19" t="s">
        <v>180</v>
      </c>
      <c r="G50" s="20">
        <v>19.079999999999998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45</v>
      </c>
    </row>
    <row r="52" spans="1:16" ht="63.75" x14ac:dyDescent="0.2">
      <c r="A52" s="24" t="s">
        <v>44</v>
      </c>
      <c r="E52" s="25" t="s">
        <v>3166</v>
      </c>
    </row>
    <row r="53" spans="1:16" x14ac:dyDescent="0.2">
      <c r="A53" t="s">
        <v>46</v>
      </c>
      <c r="E53" s="23" t="s">
        <v>45</v>
      </c>
    </row>
    <row r="54" spans="1:16" ht="25.5" x14ac:dyDescent="0.2">
      <c r="A54" s="12" t="s">
        <v>37</v>
      </c>
      <c r="B54" s="17" t="s">
        <v>79</v>
      </c>
      <c r="C54" s="17" t="s">
        <v>3167</v>
      </c>
      <c r="D54" s="12" t="s">
        <v>45</v>
      </c>
      <c r="E54" s="18" t="s">
        <v>3168</v>
      </c>
      <c r="F54" s="19" t="s">
        <v>180</v>
      </c>
      <c r="G54" s="20">
        <v>16.2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x14ac:dyDescent="0.2">
      <c r="A56" s="24" t="s">
        <v>44</v>
      </c>
      <c r="E56" s="25" t="s">
        <v>3169</v>
      </c>
    </row>
    <row r="57" spans="1:16" x14ac:dyDescent="0.2">
      <c r="A57" t="s">
        <v>46</v>
      </c>
      <c r="E57" s="23" t="s">
        <v>45</v>
      </c>
    </row>
    <row r="58" spans="1:16" ht="25.5" x14ac:dyDescent="0.2">
      <c r="A58" s="12" t="s">
        <v>37</v>
      </c>
      <c r="B58" s="17" t="s">
        <v>84</v>
      </c>
      <c r="C58" s="17" t="s">
        <v>3170</v>
      </c>
      <c r="D58" s="12" t="s">
        <v>45</v>
      </c>
      <c r="E58" s="18" t="s">
        <v>3171</v>
      </c>
      <c r="F58" s="19" t="s">
        <v>180</v>
      </c>
      <c r="G58" s="20">
        <v>12.72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3172</v>
      </c>
    </row>
    <row r="61" spans="1:16" x14ac:dyDescent="0.2">
      <c r="A61" t="s">
        <v>46</v>
      </c>
      <c r="E61" s="23" t="s">
        <v>45</v>
      </c>
    </row>
    <row r="62" spans="1:16" ht="25.5" x14ac:dyDescent="0.2">
      <c r="A62" s="12" t="s">
        <v>37</v>
      </c>
      <c r="B62" s="17" t="s">
        <v>86</v>
      </c>
      <c r="C62" s="17" t="s">
        <v>3173</v>
      </c>
      <c r="D62" s="12" t="s">
        <v>45</v>
      </c>
      <c r="E62" s="18" t="s">
        <v>3174</v>
      </c>
      <c r="F62" s="19" t="s">
        <v>180</v>
      </c>
      <c r="G62" s="20">
        <v>10.8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x14ac:dyDescent="0.2">
      <c r="A64" s="24" t="s">
        <v>44</v>
      </c>
      <c r="E64" s="25" t="s">
        <v>3175</v>
      </c>
    </row>
    <row r="65" spans="1:16" x14ac:dyDescent="0.2">
      <c r="A65" t="s">
        <v>46</v>
      </c>
      <c r="E65" s="23" t="s">
        <v>45</v>
      </c>
    </row>
    <row r="66" spans="1:16" ht="25.5" x14ac:dyDescent="0.2">
      <c r="A66" s="12" t="s">
        <v>37</v>
      </c>
      <c r="B66" s="17" t="s">
        <v>93</v>
      </c>
      <c r="C66" s="17" t="s">
        <v>3176</v>
      </c>
      <c r="D66" s="12" t="s">
        <v>45</v>
      </c>
      <c r="E66" s="18" t="s">
        <v>3177</v>
      </c>
      <c r="F66" s="19" t="s">
        <v>180</v>
      </c>
      <c r="G66" s="20">
        <v>111.783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x14ac:dyDescent="0.2">
      <c r="A67" s="22" t="s">
        <v>42</v>
      </c>
      <c r="E67" s="23" t="s">
        <v>45</v>
      </c>
    </row>
    <row r="68" spans="1:16" ht="76.5" x14ac:dyDescent="0.2">
      <c r="A68" s="24" t="s">
        <v>44</v>
      </c>
      <c r="E68" s="25" t="s">
        <v>3178</v>
      </c>
    </row>
    <row r="69" spans="1:16" x14ac:dyDescent="0.2">
      <c r="A69" t="s">
        <v>46</v>
      </c>
      <c r="E69" s="23" t="s">
        <v>45</v>
      </c>
    </row>
    <row r="70" spans="1:16" ht="25.5" x14ac:dyDescent="0.2">
      <c r="A70" s="12" t="s">
        <v>37</v>
      </c>
      <c r="B70" s="17" t="s">
        <v>99</v>
      </c>
      <c r="C70" s="17" t="s">
        <v>3179</v>
      </c>
      <c r="D70" s="12" t="s">
        <v>45</v>
      </c>
      <c r="E70" s="18" t="s">
        <v>3180</v>
      </c>
      <c r="F70" s="19" t="s">
        <v>180</v>
      </c>
      <c r="G70" s="20">
        <v>130.11799999999999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x14ac:dyDescent="0.2">
      <c r="A71" s="22" t="s">
        <v>42</v>
      </c>
      <c r="E71" s="23" t="s">
        <v>45</v>
      </c>
    </row>
    <row r="72" spans="1:16" x14ac:dyDescent="0.2">
      <c r="A72" s="24" t="s">
        <v>44</v>
      </c>
      <c r="E72" s="25" t="s">
        <v>3181</v>
      </c>
    </row>
    <row r="73" spans="1:16" x14ac:dyDescent="0.2">
      <c r="A73" t="s">
        <v>46</v>
      </c>
      <c r="E73" s="23" t="s">
        <v>45</v>
      </c>
    </row>
    <row r="74" spans="1:16" ht="25.5" x14ac:dyDescent="0.2">
      <c r="A74" s="12" t="s">
        <v>37</v>
      </c>
      <c r="B74" s="17" t="s">
        <v>103</v>
      </c>
      <c r="C74" s="17" t="s">
        <v>3182</v>
      </c>
      <c r="D74" s="12" t="s">
        <v>45</v>
      </c>
      <c r="E74" s="18" t="s">
        <v>3183</v>
      </c>
      <c r="F74" s="19" t="s">
        <v>180</v>
      </c>
      <c r="G74" s="20">
        <v>74.522000000000006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x14ac:dyDescent="0.2">
      <c r="A75" s="22" t="s">
        <v>42</v>
      </c>
      <c r="E75" s="23" t="s">
        <v>45</v>
      </c>
    </row>
    <row r="76" spans="1:16" ht="38.25" x14ac:dyDescent="0.2">
      <c r="A76" s="24" t="s">
        <v>44</v>
      </c>
      <c r="E76" s="25" t="s">
        <v>3184</v>
      </c>
    </row>
    <row r="77" spans="1:16" x14ac:dyDescent="0.2">
      <c r="A77" t="s">
        <v>46</v>
      </c>
      <c r="E77" s="23" t="s">
        <v>45</v>
      </c>
    </row>
    <row r="78" spans="1:16" ht="25.5" x14ac:dyDescent="0.2">
      <c r="A78" s="12" t="s">
        <v>37</v>
      </c>
      <c r="B78" s="17" t="s">
        <v>107</v>
      </c>
      <c r="C78" s="17" t="s">
        <v>3185</v>
      </c>
      <c r="D78" s="12" t="s">
        <v>45</v>
      </c>
      <c r="E78" s="18" t="s">
        <v>3186</v>
      </c>
      <c r="F78" s="19" t="s">
        <v>180</v>
      </c>
      <c r="G78" s="20">
        <v>86.745999999999995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x14ac:dyDescent="0.2">
      <c r="A79" s="22" t="s">
        <v>42</v>
      </c>
      <c r="E79" s="23" t="s">
        <v>45</v>
      </c>
    </row>
    <row r="80" spans="1:16" x14ac:dyDescent="0.2">
      <c r="A80" s="24" t="s">
        <v>44</v>
      </c>
      <c r="E80" s="25" t="s">
        <v>3187</v>
      </c>
    </row>
    <row r="81" spans="1:16" x14ac:dyDescent="0.2">
      <c r="A81" t="s">
        <v>46</v>
      </c>
      <c r="E81" s="23" t="s">
        <v>45</v>
      </c>
    </row>
    <row r="82" spans="1:16" x14ac:dyDescent="0.2">
      <c r="A82" s="12" t="s">
        <v>37</v>
      </c>
      <c r="B82" s="17" t="s">
        <v>111</v>
      </c>
      <c r="C82" s="17" t="s">
        <v>3188</v>
      </c>
      <c r="D82" s="12" t="s">
        <v>45</v>
      </c>
      <c r="E82" s="18" t="s">
        <v>3189</v>
      </c>
      <c r="F82" s="19" t="s">
        <v>180</v>
      </c>
      <c r="G82" s="20">
        <v>166.28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x14ac:dyDescent="0.2">
      <c r="A83" s="22" t="s">
        <v>42</v>
      </c>
      <c r="E83" s="23" t="s">
        <v>45</v>
      </c>
    </row>
    <row r="84" spans="1:16" x14ac:dyDescent="0.2">
      <c r="A84" s="24" t="s">
        <v>44</v>
      </c>
      <c r="E84" s="25" t="s">
        <v>3190</v>
      </c>
    </row>
    <row r="85" spans="1:16" x14ac:dyDescent="0.2">
      <c r="A85" t="s">
        <v>46</v>
      </c>
      <c r="E85" s="23" t="s">
        <v>45</v>
      </c>
    </row>
    <row r="86" spans="1:16" x14ac:dyDescent="0.2">
      <c r="A86" s="12" t="s">
        <v>37</v>
      </c>
      <c r="B86" s="17" t="s">
        <v>115</v>
      </c>
      <c r="C86" s="17" t="s">
        <v>3191</v>
      </c>
      <c r="D86" s="12" t="s">
        <v>45</v>
      </c>
      <c r="E86" s="18" t="s">
        <v>3192</v>
      </c>
      <c r="F86" s="19" t="s">
        <v>166</v>
      </c>
      <c r="G86" s="20">
        <v>1080.4000000000001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6" x14ac:dyDescent="0.2">
      <c r="A87" s="22" t="s">
        <v>42</v>
      </c>
      <c r="E87" s="23" t="s">
        <v>45</v>
      </c>
    </row>
    <row r="88" spans="1:16" ht="51" x14ac:dyDescent="0.2">
      <c r="A88" s="24" t="s">
        <v>44</v>
      </c>
      <c r="E88" s="25" t="s">
        <v>3193</v>
      </c>
    </row>
    <row r="89" spans="1:16" x14ac:dyDescent="0.2">
      <c r="A89" t="s">
        <v>46</v>
      </c>
      <c r="E89" s="23" t="s">
        <v>45</v>
      </c>
    </row>
    <row r="90" spans="1:16" x14ac:dyDescent="0.2">
      <c r="A90" s="12" t="s">
        <v>37</v>
      </c>
      <c r="B90" s="17" t="s">
        <v>121</v>
      </c>
      <c r="C90" s="17" t="s">
        <v>3194</v>
      </c>
      <c r="D90" s="12" t="s">
        <v>45</v>
      </c>
      <c r="E90" s="18" t="s">
        <v>3195</v>
      </c>
      <c r="F90" s="19" t="s">
        <v>166</v>
      </c>
      <c r="G90" s="20">
        <v>1080.4000000000001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6" x14ac:dyDescent="0.2">
      <c r="A91" s="22" t="s">
        <v>42</v>
      </c>
      <c r="E91" s="23" t="s">
        <v>45</v>
      </c>
    </row>
    <row r="92" spans="1:16" x14ac:dyDescent="0.2">
      <c r="A92" s="24" t="s">
        <v>44</v>
      </c>
      <c r="E92" s="25" t="s">
        <v>45</v>
      </c>
    </row>
    <row r="93" spans="1:16" x14ac:dyDescent="0.2">
      <c r="A93" t="s">
        <v>46</v>
      </c>
      <c r="E93" s="23" t="s">
        <v>45</v>
      </c>
    </row>
    <row r="94" spans="1:16" x14ac:dyDescent="0.2">
      <c r="A94" s="12" t="s">
        <v>37</v>
      </c>
      <c r="B94" s="17" t="s">
        <v>126</v>
      </c>
      <c r="C94" s="17" t="s">
        <v>3196</v>
      </c>
      <c r="D94" s="12" t="s">
        <v>45</v>
      </c>
      <c r="E94" s="18" t="s">
        <v>3197</v>
      </c>
      <c r="F94" s="19" t="s">
        <v>166</v>
      </c>
      <c r="G94" s="20">
        <v>79.5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6" x14ac:dyDescent="0.2">
      <c r="A95" s="22" t="s">
        <v>42</v>
      </c>
      <c r="E95" s="23" t="s">
        <v>45</v>
      </c>
    </row>
    <row r="96" spans="1:16" ht="51" x14ac:dyDescent="0.2">
      <c r="A96" s="24" t="s">
        <v>44</v>
      </c>
      <c r="E96" s="25" t="s">
        <v>3198</v>
      </c>
    </row>
    <row r="97" spans="1:16" x14ac:dyDescent="0.2">
      <c r="A97" t="s">
        <v>46</v>
      </c>
      <c r="E97" s="23" t="s">
        <v>45</v>
      </c>
    </row>
    <row r="98" spans="1:16" x14ac:dyDescent="0.2">
      <c r="A98" s="12" t="s">
        <v>37</v>
      </c>
      <c r="B98" s="17" t="s">
        <v>131</v>
      </c>
      <c r="C98" s="17" t="s">
        <v>3199</v>
      </c>
      <c r="D98" s="12" t="s">
        <v>45</v>
      </c>
      <c r="E98" s="18" t="s">
        <v>3200</v>
      </c>
      <c r="F98" s="19" t="s">
        <v>166</v>
      </c>
      <c r="G98" s="20">
        <v>79.5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6" x14ac:dyDescent="0.2">
      <c r="A99" s="22" t="s">
        <v>42</v>
      </c>
      <c r="E99" s="23" t="s">
        <v>45</v>
      </c>
    </row>
    <row r="100" spans="1:16" x14ac:dyDescent="0.2">
      <c r="A100" s="24" t="s">
        <v>44</v>
      </c>
      <c r="E100" s="25" t="s">
        <v>45</v>
      </c>
    </row>
    <row r="101" spans="1:16" x14ac:dyDescent="0.2">
      <c r="A101" t="s">
        <v>46</v>
      </c>
      <c r="E101" s="23" t="s">
        <v>45</v>
      </c>
    </row>
    <row r="102" spans="1:16" x14ac:dyDescent="0.2">
      <c r="A102" s="12" t="s">
        <v>37</v>
      </c>
      <c r="B102" s="17" t="s">
        <v>136</v>
      </c>
      <c r="C102" s="17" t="s">
        <v>3201</v>
      </c>
      <c r="D102" s="12" t="s">
        <v>45</v>
      </c>
      <c r="E102" s="18" t="s">
        <v>3202</v>
      </c>
      <c r="F102" s="19" t="s">
        <v>180</v>
      </c>
      <c r="G102" s="20">
        <v>79.5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6" x14ac:dyDescent="0.2">
      <c r="A103" s="22" t="s">
        <v>42</v>
      </c>
      <c r="E103" s="23" t="s">
        <v>45</v>
      </c>
    </row>
    <row r="104" spans="1:16" x14ac:dyDescent="0.2">
      <c r="A104" s="24" t="s">
        <v>44</v>
      </c>
      <c r="E104" s="25" t="s">
        <v>45</v>
      </c>
    </row>
    <row r="105" spans="1:16" x14ac:dyDescent="0.2">
      <c r="A105" t="s">
        <v>46</v>
      </c>
      <c r="E105" s="23" t="s">
        <v>45</v>
      </c>
    </row>
    <row r="106" spans="1:16" x14ac:dyDescent="0.2">
      <c r="A106" s="12" t="s">
        <v>37</v>
      </c>
      <c r="B106" s="17" t="s">
        <v>141</v>
      </c>
      <c r="C106" s="17" t="s">
        <v>3203</v>
      </c>
      <c r="D106" s="12" t="s">
        <v>45</v>
      </c>
      <c r="E106" s="18" t="s">
        <v>3204</v>
      </c>
      <c r="F106" s="19" t="s">
        <v>180</v>
      </c>
      <c r="G106" s="20">
        <v>79.5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6" x14ac:dyDescent="0.2">
      <c r="A107" s="22" t="s">
        <v>42</v>
      </c>
      <c r="E107" s="23" t="s">
        <v>45</v>
      </c>
    </row>
    <row r="108" spans="1:16" x14ac:dyDescent="0.2">
      <c r="A108" s="24" t="s">
        <v>44</v>
      </c>
      <c r="E108" s="25" t="s">
        <v>45</v>
      </c>
    </row>
    <row r="109" spans="1:16" x14ac:dyDescent="0.2">
      <c r="A109" t="s">
        <v>46</v>
      </c>
      <c r="E109" s="23" t="s">
        <v>45</v>
      </c>
    </row>
    <row r="110" spans="1:16" ht="25.5" x14ac:dyDescent="0.2">
      <c r="A110" s="12" t="s">
        <v>37</v>
      </c>
      <c r="B110" s="17" t="s">
        <v>319</v>
      </c>
      <c r="C110" s="17" t="s">
        <v>3205</v>
      </c>
      <c r="D110" s="12" t="s">
        <v>45</v>
      </c>
      <c r="E110" s="18" t="s">
        <v>3206</v>
      </c>
      <c r="F110" s="19" t="s">
        <v>180</v>
      </c>
      <c r="G110" s="20">
        <v>502.7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6" x14ac:dyDescent="0.2">
      <c r="A111" s="22" t="s">
        <v>42</v>
      </c>
      <c r="E111" s="23" t="s">
        <v>45</v>
      </c>
    </row>
    <row r="112" spans="1:16" x14ac:dyDescent="0.2">
      <c r="A112" s="24" t="s">
        <v>44</v>
      </c>
      <c r="E112" s="25" t="s">
        <v>3207</v>
      </c>
    </row>
    <row r="113" spans="1:16" x14ac:dyDescent="0.2">
      <c r="A113" t="s">
        <v>46</v>
      </c>
      <c r="E113" s="23" t="s">
        <v>45</v>
      </c>
    </row>
    <row r="114" spans="1:16" ht="25.5" x14ac:dyDescent="0.2">
      <c r="A114" s="12" t="s">
        <v>37</v>
      </c>
      <c r="B114" s="17" t="s">
        <v>325</v>
      </c>
      <c r="C114" s="17" t="s">
        <v>3208</v>
      </c>
      <c r="D114" s="12" t="s">
        <v>45</v>
      </c>
      <c r="E114" s="18" t="s">
        <v>3209</v>
      </c>
      <c r="F114" s="19" t="s">
        <v>180</v>
      </c>
      <c r="G114" s="20">
        <v>257.75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6" x14ac:dyDescent="0.2">
      <c r="A115" s="22" t="s">
        <v>42</v>
      </c>
      <c r="E115" s="23" t="s">
        <v>45</v>
      </c>
    </row>
    <row r="116" spans="1:16" x14ac:dyDescent="0.2">
      <c r="A116" s="24" t="s">
        <v>44</v>
      </c>
      <c r="E116" s="25" t="s">
        <v>3210</v>
      </c>
    </row>
    <row r="117" spans="1:16" x14ac:dyDescent="0.2">
      <c r="A117" t="s">
        <v>46</v>
      </c>
      <c r="E117" s="23" t="s">
        <v>45</v>
      </c>
    </row>
    <row r="118" spans="1:16" x14ac:dyDescent="0.2">
      <c r="A118" s="12" t="s">
        <v>37</v>
      </c>
      <c r="B118" s="17" t="s">
        <v>331</v>
      </c>
      <c r="C118" s="17" t="s">
        <v>3211</v>
      </c>
      <c r="D118" s="12" t="s">
        <v>45</v>
      </c>
      <c r="E118" s="18" t="s">
        <v>3212</v>
      </c>
      <c r="F118" s="19" t="s">
        <v>180</v>
      </c>
      <c r="G118" s="20">
        <v>502.7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6" x14ac:dyDescent="0.2">
      <c r="A119" s="22" t="s">
        <v>42</v>
      </c>
      <c r="E119" s="23" t="s">
        <v>45</v>
      </c>
    </row>
    <row r="120" spans="1:16" x14ac:dyDescent="0.2">
      <c r="A120" s="24" t="s">
        <v>44</v>
      </c>
      <c r="E120" s="25" t="s">
        <v>3213</v>
      </c>
    </row>
    <row r="121" spans="1:16" x14ac:dyDescent="0.2">
      <c r="A121" t="s">
        <v>46</v>
      </c>
      <c r="E121" s="23" t="s">
        <v>45</v>
      </c>
    </row>
    <row r="122" spans="1:16" x14ac:dyDescent="0.2">
      <c r="A122" s="12" t="s">
        <v>37</v>
      </c>
      <c r="B122" s="17" t="s">
        <v>335</v>
      </c>
      <c r="C122" s="17" t="s">
        <v>3214</v>
      </c>
      <c r="D122" s="12" t="s">
        <v>45</v>
      </c>
      <c r="E122" s="18" t="s">
        <v>3215</v>
      </c>
      <c r="F122" s="19" t="s">
        <v>180</v>
      </c>
      <c r="G122" s="20">
        <v>502.7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6" x14ac:dyDescent="0.2">
      <c r="A123" s="22" t="s">
        <v>42</v>
      </c>
      <c r="E123" s="23" t="s">
        <v>45</v>
      </c>
    </row>
    <row r="124" spans="1:16" x14ac:dyDescent="0.2">
      <c r="A124" s="24" t="s">
        <v>44</v>
      </c>
      <c r="E124" s="25" t="s">
        <v>3213</v>
      </c>
    </row>
    <row r="125" spans="1:16" x14ac:dyDescent="0.2">
      <c r="A125" t="s">
        <v>46</v>
      </c>
      <c r="E125" s="23" t="s">
        <v>45</v>
      </c>
    </row>
    <row r="126" spans="1:16" x14ac:dyDescent="0.2">
      <c r="A126" s="12" t="s">
        <v>37</v>
      </c>
      <c r="B126" s="17" t="s">
        <v>340</v>
      </c>
      <c r="C126" s="17" t="s">
        <v>3216</v>
      </c>
      <c r="D126" s="12" t="s">
        <v>45</v>
      </c>
      <c r="E126" s="18" t="s">
        <v>3217</v>
      </c>
      <c r="F126" s="19" t="s">
        <v>180</v>
      </c>
      <c r="G126" s="20">
        <v>394.2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6" x14ac:dyDescent="0.2">
      <c r="A127" s="22" t="s">
        <v>42</v>
      </c>
      <c r="E127" s="23" t="s">
        <v>45</v>
      </c>
    </row>
    <row r="128" spans="1:16" x14ac:dyDescent="0.2">
      <c r="A128" s="24" t="s">
        <v>44</v>
      </c>
      <c r="E128" s="25" t="s">
        <v>3218</v>
      </c>
    </row>
    <row r="129" spans="1:16" x14ac:dyDescent="0.2">
      <c r="A129" t="s">
        <v>46</v>
      </c>
      <c r="E129" s="23" t="s">
        <v>45</v>
      </c>
    </row>
    <row r="130" spans="1:16" x14ac:dyDescent="0.2">
      <c r="A130" s="12" t="s">
        <v>37</v>
      </c>
      <c r="B130" s="17" t="s">
        <v>347</v>
      </c>
      <c r="C130" s="17" t="s">
        <v>3219</v>
      </c>
      <c r="D130" s="12" t="s">
        <v>45</v>
      </c>
      <c r="E130" s="18" t="s">
        <v>3220</v>
      </c>
      <c r="F130" s="19" t="s">
        <v>180</v>
      </c>
      <c r="G130" s="20">
        <v>54.25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45</v>
      </c>
    </row>
    <row r="132" spans="1:16" ht="89.25" x14ac:dyDescent="0.2">
      <c r="A132" s="24" t="s">
        <v>44</v>
      </c>
      <c r="E132" s="25" t="s">
        <v>3221</v>
      </c>
    </row>
    <row r="133" spans="1:16" x14ac:dyDescent="0.2">
      <c r="A133" t="s">
        <v>46</v>
      </c>
      <c r="E133" s="23" t="s">
        <v>45</v>
      </c>
    </row>
    <row r="134" spans="1:16" x14ac:dyDescent="0.2">
      <c r="A134" s="12" t="s">
        <v>37</v>
      </c>
      <c r="B134" s="17" t="s">
        <v>352</v>
      </c>
      <c r="C134" s="17" t="s">
        <v>3222</v>
      </c>
      <c r="D134" s="12" t="s">
        <v>45</v>
      </c>
      <c r="E134" s="18" t="s">
        <v>3223</v>
      </c>
      <c r="F134" s="19" t="s">
        <v>180</v>
      </c>
      <c r="G134" s="20">
        <v>54.25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45</v>
      </c>
    </row>
    <row r="136" spans="1:16" x14ac:dyDescent="0.2">
      <c r="A136" s="24" t="s">
        <v>44</v>
      </c>
      <c r="E136" s="25" t="s">
        <v>3224</v>
      </c>
    </row>
    <row r="137" spans="1:16" x14ac:dyDescent="0.2">
      <c r="A137" t="s">
        <v>46</v>
      </c>
      <c r="E137" s="23" t="s">
        <v>45</v>
      </c>
    </row>
    <row r="138" spans="1:16" x14ac:dyDescent="0.2">
      <c r="A138" s="12" t="s">
        <v>37</v>
      </c>
      <c r="B138" s="17" t="s">
        <v>358</v>
      </c>
      <c r="C138" s="17" t="s">
        <v>3225</v>
      </c>
      <c r="D138" s="12" t="s">
        <v>45</v>
      </c>
      <c r="E138" s="18" t="s">
        <v>3226</v>
      </c>
      <c r="F138" s="19" t="s">
        <v>166</v>
      </c>
      <c r="G138" s="20">
        <v>270.75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45</v>
      </c>
    </row>
    <row r="140" spans="1:16" ht="63.75" x14ac:dyDescent="0.2">
      <c r="A140" s="24" t="s">
        <v>44</v>
      </c>
      <c r="E140" s="25" t="s">
        <v>3227</v>
      </c>
    </row>
    <row r="141" spans="1:16" x14ac:dyDescent="0.2">
      <c r="A141" t="s">
        <v>46</v>
      </c>
      <c r="E141" s="23" t="s">
        <v>45</v>
      </c>
    </row>
    <row r="142" spans="1:16" ht="25.5" x14ac:dyDescent="0.2">
      <c r="A142" s="12" t="s">
        <v>37</v>
      </c>
      <c r="B142" s="17" t="s">
        <v>364</v>
      </c>
      <c r="C142" s="17" t="s">
        <v>3228</v>
      </c>
      <c r="D142" s="12" t="s">
        <v>45</v>
      </c>
      <c r="E142" s="18" t="s">
        <v>3229</v>
      </c>
      <c r="F142" s="19" t="s">
        <v>166</v>
      </c>
      <c r="G142" s="20">
        <v>270.75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45</v>
      </c>
    </row>
    <row r="144" spans="1:16" x14ac:dyDescent="0.2">
      <c r="A144" s="24" t="s">
        <v>44</v>
      </c>
      <c r="E144" s="25" t="s">
        <v>45</v>
      </c>
    </row>
    <row r="145" spans="1:18" x14ac:dyDescent="0.2">
      <c r="A145" t="s">
        <v>46</v>
      </c>
      <c r="E145" s="23" t="s">
        <v>45</v>
      </c>
    </row>
    <row r="146" spans="1:18" x14ac:dyDescent="0.2">
      <c r="A146" s="12" t="s">
        <v>37</v>
      </c>
      <c r="B146" s="17" t="s">
        <v>370</v>
      </c>
      <c r="C146" s="17" t="s">
        <v>3230</v>
      </c>
      <c r="D146" s="12" t="s">
        <v>45</v>
      </c>
      <c r="E146" s="18" t="s">
        <v>3231</v>
      </c>
      <c r="F146" s="19" t="s">
        <v>166</v>
      </c>
      <c r="G146" s="20">
        <v>466.5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8" x14ac:dyDescent="0.2">
      <c r="A147" s="22" t="s">
        <v>42</v>
      </c>
      <c r="E147" s="23" t="s">
        <v>45</v>
      </c>
    </row>
    <row r="148" spans="1:18" ht="38.25" x14ac:dyDescent="0.2">
      <c r="A148" s="24" t="s">
        <v>44</v>
      </c>
      <c r="E148" s="25" t="s">
        <v>3232</v>
      </c>
    </row>
    <row r="149" spans="1:18" x14ac:dyDescent="0.2">
      <c r="A149" t="s">
        <v>46</v>
      </c>
      <c r="E149" s="23" t="s">
        <v>45</v>
      </c>
    </row>
    <row r="150" spans="1:18" x14ac:dyDescent="0.2">
      <c r="A150" s="12" t="s">
        <v>37</v>
      </c>
      <c r="B150" s="17" t="s">
        <v>487</v>
      </c>
      <c r="C150" s="17" t="s">
        <v>3233</v>
      </c>
      <c r="D150" s="12" t="s">
        <v>45</v>
      </c>
      <c r="E150" s="18" t="s">
        <v>3234</v>
      </c>
      <c r="F150" s="19" t="s">
        <v>150</v>
      </c>
      <c r="G150" s="20">
        <v>217</v>
      </c>
      <c r="H150" s="21">
        <v>0</v>
      </c>
      <c r="I150" s="21">
        <f>ROUND(ROUND(H150,2)*ROUND(G150,3),2)</f>
        <v>0</v>
      </c>
      <c r="O150">
        <f>(I150*21)/100</f>
        <v>0</v>
      </c>
      <c r="P150" t="s">
        <v>17</v>
      </c>
    </row>
    <row r="151" spans="1:18" x14ac:dyDescent="0.2">
      <c r="A151" s="22" t="s">
        <v>42</v>
      </c>
      <c r="E151" s="23" t="s">
        <v>45</v>
      </c>
    </row>
    <row r="152" spans="1:18" x14ac:dyDescent="0.2">
      <c r="A152" s="24" t="s">
        <v>44</v>
      </c>
      <c r="E152" s="25" t="s">
        <v>3235</v>
      </c>
    </row>
    <row r="153" spans="1:18" x14ac:dyDescent="0.2">
      <c r="A153" t="s">
        <v>46</v>
      </c>
      <c r="E153" s="23" t="s">
        <v>45</v>
      </c>
    </row>
    <row r="154" spans="1:18" x14ac:dyDescent="0.2">
      <c r="A154" s="12" t="s">
        <v>37</v>
      </c>
      <c r="B154" s="17" t="s">
        <v>492</v>
      </c>
      <c r="C154" s="17" t="s">
        <v>3236</v>
      </c>
      <c r="D154" s="12" t="s">
        <v>45</v>
      </c>
      <c r="E154" s="18" t="s">
        <v>3237</v>
      </c>
      <c r="F154" s="19" t="s">
        <v>150</v>
      </c>
      <c r="G154" s="20">
        <v>326.64</v>
      </c>
      <c r="H154" s="21">
        <v>0</v>
      </c>
      <c r="I154" s="21">
        <f>ROUND(ROUND(H154,2)*ROUND(G154,3),2)</f>
        <v>0</v>
      </c>
      <c r="O154">
        <f>(I154*21)/100</f>
        <v>0</v>
      </c>
      <c r="P154" t="s">
        <v>17</v>
      </c>
    </row>
    <row r="155" spans="1:18" x14ac:dyDescent="0.2">
      <c r="A155" s="22" t="s">
        <v>42</v>
      </c>
      <c r="E155" s="23" t="s">
        <v>45</v>
      </c>
    </row>
    <row r="156" spans="1:18" ht="76.5" x14ac:dyDescent="0.2">
      <c r="A156" s="24" t="s">
        <v>44</v>
      </c>
      <c r="E156" s="25" t="s">
        <v>3238</v>
      </c>
    </row>
    <row r="157" spans="1:18" x14ac:dyDescent="0.2">
      <c r="A157" t="s">
        <v>46</v>
      </c>
      <c r="E157" s="23" t="s">
        <v>45</v>
      </c>
    </row>
    <row r="158" spans="1:18" ht="12.75" customHeight="1" x14ac:dyDescent="0.2">
      <c r="A158" s="2" t="s">
        <v>35</v>
      </c>
      <c r="B158" s="2"/>
      <c r="C158" s="27" t="s">
        <v>3239</v>
      </c>
      <c r="D158" s="2"/>
      <c r="E158" s="15" t="s">
        <v>3240</v>
      </c>
      <c r="F158" s="2"/>
      <c r="G158" s="2"/>
      <c r="H158" s="2"/>
      <c r="I158" s="28">
        <f>0+Q158</f>
        <v>0</v>
      </c>
      <c r="O158">
        <f>0+R158</f>
        <v>0</v>
      </c>
      <c r="Q158">
        <f>0+I159+I163+I167+I171+I175+I179+I183+I187+I191+I195+I199+I203+I207+I211+I215+I219+I223+I227+I231+I235+I239+I243+I247+I251+I255+I259+I263+I267+I271+I275+I279+I283+I287+I291+I295+I299+I303+I307+I311+I315+I319+I323+I327+I331+I335+I339+I343+I347+I351+I355+I359+I363+I367+I371+I375+I379+I383+I387+I391+I395+I399+I403</f>
        <v>0</v>
      </c>
      <c r="R158">
        <f>0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</f>
        <v>0</v>
      </c>
    </row>
    <row r="159" spans="1:18" x14ac:dyDescent="0.2">
      <c r="A159" s="12" t="s">
        <v>37</v>
      </c>
      <c r="B159" s="17" t="s">
        <v>376</v>
      </c>
      <c r="C159" s="17" t="s">
        <v>3241</v>
      </c>
      <c r="D159" s="12" t="s">
        <v>45</v>
      </c>
      <c r="E159" s="18" t="s">
        <v>3242</v>
      </c>
      <c r="F159" s="19" t="s">
        <v>89</v>
      </c>
      <c r="G159" s="20">
        <v>2</v>
      </c>
      <c r="H159" s="21">
        <v>0</v>
      </c>
      <c r="I159" s="21">
        <f>ROUND(ROUND(H159,2)*ROUND(G159,3),2)</f>
        <v>0</v>
      </c>
      <c r="O159">
        <f>(I159*21)/100</f>
        <v>0</v>
      </c>
      <c r="P159" t="s">
        <v>17</v>
      </c>
    </row>
    <row r="160" spans="1:18" x14ac:dyDescent="0.2">
      <c r="A160" s="22" t="s">
        <v>42</v>
      </c>
      <c r="E160" s="23" t="s">
        <v>45</v>
      </c>
    </row>
    <row r="161" spans="1:16" x14ac:dyDescent="0.2">
      <c r="A161" s="24" t="s">
        <v>44</v>
      </c>
      <c r="E161" s="25" t="s">
        <v>45</v>
      </c>
    </row>
    <row r="162" spans="1:16" x14ac:dyDescent="0.2">
      <c r="A162" t="s">
        <v>46</v>
      </c>
      <c r="E162" s="23" t="s">
        <v>45</v>
      </c>
    </row>
    <row r="163" spans="1:16" x14ac:dyDescent="0.2">
      <c r="A163" s="12" t="s">
        <v>37</v>
      </c>
      <c r="B163" s="17" t="s">
        <v>382</v>
      </c>
      <c r="C163" s="17" t="s">
        <v>3243</v>
      </c>
      <c r="D163" s="12" t="s">
        <v>45</v>
      </c>
      <c r="E163" s="18" t="s">
        <v>3244</v>
      </c>
      <c r="F163" s="19" t="s">
        <v>89</v>
      </c>
      <c r="G163" s="20">
        <v>47.5</v>
      </c>
      <c r="H163" s="21">
        <v>0</v>
      </c>
      <c r="I163" s="21">
        <f>ROUND(ROUND(H163,2)*ROUND(G163,3),2)</f>
        <v>0</v>
      </c>
      <c r="O163">
        <f>(I163*21)/100</f>
        <v>0</v>
      </c>
      <c r="P163" t="s">
        <v>17</v>
      </c>
    </row>
    <row r="164" spans="1:16" x14ac:dyDescent="0.2">
      <c r="A164" s="22" t="s">
        <v>42</v>
      </c>
      <c r="E164" s="23" t="s">
        <v>45</v>
      </c>
    </row>
    <row r="165" spans="1:16" x14ac:dyDescent="0.2">
      <c r="A165" s="24" t="s">
        <v>44</v>
      </c>
      <c r="E165" s="25" t="s">
        <v>3245</v>
      </c>
    </row>
    <row r="166" spans="1:16" x14ac:dyDescent="0.2">
      <c r="A166" t="s">
        <v>46</v>
      </c>
      <c r="E166" s="23" t="s">
        <v>45</v>
      </c>
    </row>
    <row r="167" spans="1:16" x14ac:dyDescent="0.2">
      <c r="A167" s="12" t="s">
        <v>37</v>
      </c>
      <c r="B167" s="17" t="s">
        <v>388</v>
      </c>
      <c r="C167" s="17" t="s">
        <v>3246</v>
      </c>
      <c r="D167" s="12" t="s">
        <v>45</v>
      </c>
      <c r="E167" s="18" t="s">
        <v>3247</v>
      </c>
      <c r="F167" s="19" t="s">
        <v>197</v>
      </c>
      <c r="G167" s="20">
        <v>197</v>
      </c>
      <c r="H167" s="21">
        <v>0</v>
      </c>
      <c r="I167" s="21">
        <f>ROUND(ROUND(H167,2)*ROUND(G167,3),2)</f>
        <v>0</v>
      </c>
      <c r="O167">
        <f>(I167*21)/100</f>
        <v>0</v>
      </c>
      <c r="P167" t="s">
        <v>17</v>
      </c>
    </row>
    <row r="168" spans="1:16" x14ac:dyDescent="0.2">
      <c r="A168" s="22" t="s">
        <v>42</v>
      </c>
      <c r="E168" s="23" t="s">
        <v>45</v>
      </c>
    </row>
    <row r="169" spans="1:16" x14ac:dyDescent="0.2">
      <c r="A169" s="24" t="s">
        <v>44</v>
      </c>
      <c r="E169" s="25" t="s">
        <v>45</v>
      </c>
    </row>
    <row r="170" spans="1:16" x14ac:dyDescent="0.2">
      <c r="A170" t="s">
        <v>46</v>
      </c>
      <c r="E170" s="23" t="s">
        <v>45</v>
      </c>
    </row>
    <row r="171" spans="1:16" x14ac:dyDescent="0.2">
      <c r="A171" s="12" t="s">
        <v>37</v>
      </c>
      <c r="B171" s="17" t="s">
        <v>394</v>
      </c>
      <c r="C171" s="17" t="s">
        <v>3248</v>
      </c>
      <c r="D171" s="12" t="s">
        <v>45</v>
      </c>
      <c r="E171" s="18" t="s">
        <v>3249</v>
      </c>
      <c r="F171" s="19" t="s">
        <v>3250</v>
      </c>
      <c r="G171" s="20">
        <v>1</v>
      </c>
      <c r="H171" s="21">
        <v>0</v>
      </c>
      <c r="I171" s="21">
        <f>ROUND(ROUND(H171,2)*ROUND(G171,3),2)</f>
        <v>0</v>
      </c>
      <c r="O171">
        <f>(I171*21)/100</f>
        <v>0</v>
      </c>
      <c r="P171" t="s">
        <v>17</v>
      </c>
    </row>
    <row r="172" spans="1:16" x14ac:dyDescent="0.2">
      <c r="A172" s="22" t="s">
        <v>42</v>
      </c>
      <c r="E172" s="23" t="s">
        <v>45</v>
      </c>
    </row>
    <row r="173" spans="1:16" x14ac:dyDescent="0.2">
      <c r="A173" s="24" t="s">
        <v>44</v>
      </c>
      <c r="E173" s="25" t="s">
        <v>45</v>
      </c>
    </row>
    <row r="174" spans="1:16" x14ac:dyDescent="0.2">
      <c r="A174" t="s">
        <v>46</v>
      </c>
      <c r="E174" s="23" t="s">
        <v>45</v>
      </c>
    </row>
    <row r="175" spans="1:16" ht="25.5" x14ac:dyDescent="0.2">
      <c r="A175" s="12" t="s">
        <v>37</v>
      </c>
      <c r="B175" s="17" t="s">
        <v>399</v>
      </c>
      <c r="C175" s="17" t="s">
        <v>3251</v>
      </c>
      <c r="D175" s="12" t="s">
        <v>45</v>
      </c>
      <c r="E175" s="18" t="s">
        <v>3252</v>
      </c>
      <c r="F175" s="19" t="s">
        <v>89</v>
      </c>
      <c r="G175" s="20">
        <v>3</v>
      </c>
      <c r="H175" s="21">
        <v>0</v>
      </c>
      <c r="I175" s="21">
        <f>ROUND(ROUND(H175,2)*ROUND(G175,3),2)</f>
        <v>0</v>
      </c>
      <c r="O175">
        <f>(I175*21)/100</f>
        <v>0</v>
      </c>
      <c r="P175" t="s">
        <v>17</v>
      </c>
    </row>
    <row r="176" spans="1:16" x14ac:dyDescent="0.2">
      <c r="A176" s="22" t="s">
        <v>42</v>
      </c>
      <c r="E176" s="23" t="s">
        <v>45</v>
      </c>
    </row>
    <row r="177" spans="1:16" x14ac:dyDescent="0.2">
      <c r="A177" s="24" t="s">
        <v>44</v>
      </c>
      <c r="E177" s="25" t="s">
        <v>45</v>
      </c>
    </row>
    <row r="178" spans="1:16" x14ac:dyDescent="0.2">
      <c r="A178" t="s">
        <v>46</v>
      </c>
      <c r="E178" s="23" t="s">
        <v>45</v>
      </c>
    </row>
    <row r="179" spans="1:16" ht="25.5" x14ac:dyDescent="0.2">
      <c r="A179" s="12" t="s">
        <v>37</v>
      </c>
      <c r="B179" s="17" t="s">
        <v>406</v>
      </c>
      <c r="C179" s="17" t="s">
        <v>3253</v>
      </c>
      <c r="D179" s="12" t="s">
        <v>45</v>
      </c>
      <c r="E179" s="18" t="s">
        <v>3254</v>
      </c>
      <c r="F179" s="19" t="s">
        <v>89</v>
      </c>
      <c r="G179" s="20">
        <v>6</v>
      </c>
      <c r="H179" s="21">
        <v>0</v>
      </c>
      <c r="I179" s="21">
        <f>ROUND(ROUND(H179,2)*ROUND(G179,3),2)</f>
        <v>0</v>
      </c>
      <c r="O179">
        <f>(I179*21)/100</f>
        <v>0</v>
      </c>
      <c r="P179" t="s">
        <v>17</v>
      </c>
    </row>
    <row r="180" spans="1:16" x14ac:dyDescent="0.2">
      <c r="A180" s="22" t="s">
        <v>42</v>
      </c>
      <c r="E180" s="23" t="s">
        <v>45</v>
      </c>
    </row>
    <row r="181" spans="1:16" x14ac:dyDescent="0.2">
      <c r="A181" s="24" t="s">
        <v>44</v>
      </c>
      <c r="E181" s="25" t="s">
        <v>45</v>
      </c>
    </row>
    <row r="182" spans="1:16" x14ac:dyDescent="0.2">
      <c r="A182" t="s">
        <v>46</v>
      </c>
      <c r="E182" s="23" t="s">
        <v>45</v>
      </c>
    </row>
    <row r="183" spans="1:16" x14ac:dyDescent="0.2">
      <c r="A183" s="12" t="s">
        <v>37</v>
      </c>
      <c r="B183" s="17" t="s">
        <v>411</v>
      </c>
      <c r="C183" s="17" t="s">
        <v>3255</v>
      </c>
      <c r="D183" s="12" t="s">
        <v>45</v>
      </c>
      <c r="E183" s="18" t="s">
        <v>3256</v>
      </c>
      <c r="F183" s="19" t="s">
        <v>89</v>
      </c>
      <c r="G183" s="20">
        <v>1</v>
      </c>
      <c r="H183" s="21">
        <v>0</v>
      </c>
      <c r="I183" s="21">
        <f>ROUND(ROUND(H183,2)*ROUND(G183,3),2)</f>
        <v>0</v>
      </c>
      <c r="O183">
        <f>(I183*21)/100</f>
        <v>0</v>
      </c>
      <c r="P183" t="s">
        <v>17</v>
      </c>
    </row>
    <row r="184" spans="1:16" x14ac:dyDescent="0.2">
      <c r="A184" s="22" t="s">
        <v>42</v>
      </c>
      <c r="E184" s="23" t="s">
        <v>45</v>
      </c>
    </row>
    <row r="185" spans="1:16" x14ac:dyDescent="0.2">
      <c r="A185" s="24" t="s">
        <v>44</v>
      </c>
      <c r="E185" s="25" t="s">
        <v>45</v>
      </c>
    </row>
    <row r="186" spans="1:16" x14ac:dyDescent="0.2">
      <c r="A186" t="s">
        <v>46</v>
      </c>
      <c r="E186" s="23" t="s">
        <v>45</v>
      </c>
    </row>
    <row r="187" spans="1:16" x14ac:dyDescent="0.2">
      <c r="A187" s="12" t="s">
        <v>37</v>
      </c>
      <c r="B187" s="17" t="s">
        <v>416</v>
      </c>
      <c r="C187" s="17" t="s">
        <v>3257</v>
      </c>
      <c r="D187" s="12" t="s">
        <v>45</v>
      </c>
      <c r="E187" s="18" t="s">
        <v>3258</v>
      </c>
      <c r="F187" s="19" t="s">
        <v>89</v>
      </c>
      <c r="G187" s="20">
        <v>2</v>
      </c>
      <c r="H187" s="21">
        <v>0</v>
      </c>
      <c r="I187" s="21">
        <f>ROUND(ROUND(H187,2)*ROUND(G187,3),2)</f>
        <v>0</v>
      </c>
      <c r="O187">
        <f>(I187*21)/100</f>
        <v>0</v>
      </c>
      <c r="P187" t="s">
        <v>17</v>
      </c>
    </row>
    <row r="188" spans="1:16" x14ac:dyDescent="0.2">
      <c r="A188" s="22" t="s">
        <v>42</v>
      </c>
      <c r="E188" s="23" t="s">
        <v>45</v>
      </c>
    </row>
    <row r="189" spans="1:16" x14ac:dyDescent="0.2">
      <c r="A189" s="24" t="s">
        <v>44</v>
      </c>
      <c r="E189" s="25" t="s">
        <v>45</v>
      </c>
    </row>
    <row r="190" spans="1:16" x14ac:dyDescent="0.2">
      <c r="A190" t="s">
        <v>46</v>
      </c>
      <c r="E190" s="23" t="s">
        <v>45</v>
      </c>
    </row>
    <row r="191" spans="1:16" x14ac:dyDescent="0.2">
      <c r="A191" s="12" t="s">
        <v>37</v>
      </c>
      <c r="B191" s="17" t="s">
        <v>421</v>
      </c>
      <c r="C191" s="17" t="s">
        <v>3259</v>
      </c>
      <c r="D191" s="12" t="s">
        <v>45</v>
      </c>
      <c r="E191" s="18" t="s">
        <v>3260</v>
      </c>
      <c r="F191" s="19" t="s">
        <v>89</v>
      </c>
      <c r="G191" s="20">
        <v>20</v>
      </c>
      <c r="H191" s="21">
        <v>0</v>
      </c>
      <c r="I191" s="21">
        <f>ROUND(ROUND(H191,2)*ROUND(G191,3),2)</f>
        <v>0</v>
      </c>
      <c r="O191">
        <f>(I191*21)/100</f>
        <v>0</v>
      </c>
      <c r="P191" t="s">
        <v>17</v>
      </c>
    </row>
    <row r="192" spans="1:16" x14ac:dyDescent="0.2">
      <c r="A192" s="22" t="s">
        <v>42</v>
      </c>
      <c r="E192" s="23" t="s">
        <v>45</v>
      </c>
    </row>
    <row r="193" spans="1:16" x14ac:dyDescent="0.2">
      <c r="A193" s="24" t="s">
        <v>44</v>
      </c>
      <c r="E193" s="25" t="s">
        <v>115</v>
      </c>
    </row>
    <row r="194" spans="1:16" x14ac:dyDescent="0.2">
      <c r="A194" t="s">
        <v>46</v>
      </c>
      <c r="E194" s="23" t="s">
        <v>45</v>
      </c>
    </row>
    <row r="195" spans="1:16" ht="25.5" x14ac:dyDescent="0.2">
      <c r="A195" s="12" t="s">
        <v>37</v>
      </c>
      <c r="B195" s="17" t="s">
        <v>427</v>
      </c>
      <c r="C195" s="17" t="s">
        <v>3261</v>
      </c>
      <c r="D195" s="12" t="s">
        <v>45</v>
      </c>
      <c r="E195" s="18" t="s">
        <v>3262</v>
      </c>
      <c r="F195" s="19" t="s">
        <v>197</v>
      </c>
      <c r="G195" s="20">
        <v>36</v>
      </c>
      <c r="H195" s="21">
        <v>0</v>
      </c>
      <c r="I195" s="21">
        <f>ROUND(ROUND(H195,2)*ROUND(G195,3),2)</f>
        <v>0</v>
      </c>
      <c r="O195">
        <f>(I195*21)/100</f>
        <v>0</v>
      </c>
      <c r="P195" t="s">
        <v>17</v>
      </c>
    </row>
    <row r="196" spans="1:16" x14ac:dyDescent="0.2">
      <c r="A196" s="22" t="s">
        <v>42</v>
      </c>
      <c r="E196" s="23" t="s">
        <v>45</v>
      </c>
    </row>
    <row r="197" spans="1:16" x14ac:dyDescent="0.2">
      <c r="A197" s="24" t="s">
        <v>44</v>
      </c>
      <c r="E197" s="25" t="s">
        <v>45</v>
      </c>
    </row>
    <row r="198" spans="1:16" x14ac:dyDescent="0.2">
      <c r="A198" t="s">
        <v>46</v>
      </c>
      <c r="E198" s="23" t="s">
        <v>45</v>
      </c>
    </row>
    <row r="199" spans="1:16" ht="25.5" x14ac:dyDescent="0.2">
      <c r="A199" s="12" t="s">
        <v>37</v>
      </c>
      <c r="B199" s="17" t="s">
        <v>432</v>
      </c>
      <c r="C199" s="17" t="s">
        <v>3263</v>
      </c>
      <c r="D199" s="12" t="s">
        <v>45</v>
      </c>
      <c r="E199" s="18" t="s">
        <v>3264</v>
      </c>
      <c r="F199" s="19" t="s">
        <v>197</v>
      </c>
      <c r="G199" s="20">
        <v>23</v>
      </c>
      <c r="H199" s="21">
        <v>0</v>
      </c>
      <c r="I199" s="21">
        <f>ROUND(ROUND(H199,2)*ROUND(G199,3),2)</f>
        <v>0</v>
      </c>
      <c r="O199">
        <f>(I199*21)/100</f>
        <v>0</v>
      </c>
      <c r="P199" t="s">
        <v>17</v>
      </c>
    </row>
    <row r="200" spans="1:16" x14ac:dyDescent="0.2">
      <c r="A200" s="22" t="s">
        <v>42</v>
      </c>
      <c r="E200" s="23" t="s">
        <v>45</v>
      </c>
    </row>
    <row r="201" spans="1:16" x14ac:dyDescent="0.2">
      <c r="A201" s="24" t="s">
        <v>44</v>
      </c>
      <c r="E201" s="25" t="s">
        <v>45</v>
      </c>
    </row>
    <row r="202" spans="1:16" x14ac:dyDescent="0.2">
      <c r="A202" t="s">
        <v>46</v>
      </c>
      <c r="E202" s="23" t="s">
        <v>45</v>
      </c>
    </row>
    <row r="203" spans="1:16" ht="25.5" x14ac:dyDescent="0.2">
      <c r="A203" s="12" t="s">
        <v>37</v>
      </c>
      <c r="B203" s="17" t="s">
        <v>439</v>
      </c>
      <c r="C203" s="17" t="s">
        <v>3265</v>
      </c>
      <c r="D203" s="12" t="s">
        <v>45</v>
      </c>
      <c r="E203" s="18" t="s">
        <v>3266</v>
      </c>
      <c r="F203" s="19" t="s">
        <v>197</v>
      </c>
      <c r="G203" s="20">
        <v>161</v>
      </c>
      <c r="H203" s="21">
        <v>0</v>
      </c>
      <c r="I203" s="21">
        <f>ROUND(ROUND(H203,2)*ROUND(G203,3),2)</f>
        <v>0</v>
      </c>
      <c r="O203">
        <f>(I203*21)/100</f>
        <v>0</v>
      </c>
      <c r="P203" t="s">
        <v>17</v>
      </c>
    </row>
    <row r="204" spans="1:16" x14ac:dyDescent="0.2">
      <c r="A204" s="22" t="s">
        <v>42</v>
      </c>
      <c r="E204" s="23" t="s">
        <v>45</v>
      </c>
    </row>
    <row r="205" spans="1:16" x14ac:dyDescent="0.2">
      <c r="A205" s="24" t="s">
        <v>44</v>
      </c>
      <c r="E205" s="25" t="s">
        <v>3267</v>
      </c>
    </row>
    <row r="206" spans="1:16" x14ac:dyDescent="0.2">
      <c r="A206" t="s">
        <v>46</v>
      </c>
      <c r="E206" s="23" t="s">
        <v>45</v>
      </c>
    </row>
    <row r="207" spans="1:16" ht="25.5" x14ac:dyDescent="0.2">
      <c r="A207" s="12" t="s">
        <v>37</v>
      </c>
      <c r="B207" s="17" t="s">
        <v>445</v>
      </c>
      <c r="C207" s="17" t="s">
        <v>3268</v>
      </c>
      <c r="D207" s="12" t="s">
        <v>45</v>
      </c>
      <c r="E207" s="18" t="s">
        <v>3269</v>
      </c>
      <c r="F207" s="19" t="s">
        <v>197</v>
      </c>
      <c r="G207" s="20">
        <v>11.4</v>
      </c>
      <c r="H207" s="21">
        <v>0</v>
      </c>
      <c r="I207" s="21">
        <f>ROUND(ROUND(H207,2)*ROUND(G207,3),2)</f>
        <v>0</v>
      </c>
      <c r="O207">
        <f>(I207*21)/100</f>
        <v>0</v>
      </c>
      <c r="P207" t="s">
        <v>17</v>
      </c>
    </row>
    <row r="208" spans="1:16" x14ac:dyDescent="0.2">
      <c r="A208" s="22" t="s">
        <v>42</v>
      </c>
      <c r="E208" s="23" t="s">
        <v>45</v>
      </c>
    </row>
    <row r="209" spans="1:16" x14ac:dyDescent="0.2">
      <c r="A209" s="24" t="s">
        <v>44</v>
      </c>
      <c r="E209" s="25" t="s">
        <v>3270</v>
      </c>
    </row>
    <row r="210" spans="1:16" x14ac:dyDescent="0.2">
      <c r="A210" t="s">
        <v>46</v>
      </c>
      <c r="E210" s="23" t="s">
        <v>45</v>
      </c>
    </row>
    <row r="211" spans="1:16" ht="25.5" x14ac:dyDescent="0.2">
      <c r="A211" s="12" t="s">
        <v>37</v>
      </c>
      <c r="B211" s="17" t="s">
        <v>450</v>
      </c>
      <c r="C211" s="17" t="s">
        <v>3271</v>
      </c>
      <c r="D211" s="12" t="s">
        <v>45</v>
      </c>
      <c r="E211" s="18" t="s">
        <v>3272</v>
      </c>
      <c r="F211" s="19" t="s">
        <v>89</v>
      </c>
      <c r="G211" s="20">
        <v>7</v>
      </c>
      <c r="H211" s="21">
        <v>0</v>
      </c>
      <c r="I211" s="21">
        <f>ROUND(ROUND(H211,2)*ROUND(G211,3),2)</f>
        <v>0</v>
      </c>
      <c r="O211">
        <f>(I211*21)/100</f>
        <v>0</v>
      </c>
      <c r="P211" t="s">
        <v>17</v>
      </c>
    </row>
    <row r="212" spans="1:16" x14ac:dyDescent="0.2">
      <c r="A212" s="22" t="s">
        <v>42</v>
      </c>
      <c r="E212" s="23" t="s">
        <v>45</v>
      </c>
    </row>
    <row r="213" spans="1:16" x14ac:dyDescent="0.2">
      <c r="A213" s="24" t="s">
        <v>44</v>
      </c>
      <c r="E213" s="25" t="s">
        <v>64</v>
      </c>
    </row>
    <row r="214" spans="1:16" x14ac:dyDescent="0.2">
      <c r="A214" t="s">
        <v>46</v>
      </c>
      <c r="E214" s="23" t="s">
        <v>45</v>
      </c>
    </row>
    <row r="215" spans="1:16" x14ac:dyDescent="0.2">
      <c r="A215" s="12" t="s">
        <v>37</v>
      </c>
      <c r="B215" s="17" t="s">
        <v>455</v>
      </c>
      <c r="C215" s="17" t="s">
        <v>3273</v>
      </c>
      <c r="D215" s="12" t="s">
        <v>45</v>
      </c>
      <c r="E215" s="18" t="s">
        <v>3274</v>
      </c>
      <c r="F215" s="19" t="s">
        <v>197</v>
      </c>
      <c r="G215" s="20">
        <v>200</v>
      </c>
      <c r="H215" s="21">
        <v>0</v>
      </c>
      <c r="I215" s="21">
        <f>ROUND(ROUND(H215,2)*ROUND(G215,3),2)</f>
        <v>0</v>
      </c>
      <c r="O215">
        <f>(I215*21)/100</f>
        <v>0</v>
      </c>
      <c r="P215" t="s">
        <v>17</v>
      </c>
    </row>
    <row r="216" spans="1:16" x14ac:dyDescent="0.2">
      <c r="A216" s="22" t="s">
        <v>42</v>
      </c>
      <c r="E216" s="23" t="s">
        <v>45</v>
      </c>
    </row>
    <row r="217" spans="1:16" x14ac:dyDescent="0.2">
      <c r="A217" s="24" t="s">
        <v>44</v>
      </c>
      <c r="E217" s="25" t="s">
        <v>45</v>
      </c>
    </row>
    <row r="218" spans="1:16" x14ac:dyDescent="0.2">
      <c r="A218" t="s">
        <v>46</v>
      </c>
      <c r="E218" s="23" t="s">
        <v>45</v>
      </c>
    </row>
    <row r="219" spans="1:16" x14ac:dyDescent="0.2">
      <c r="A219" s="12" t="s">
        <v>37</v>
      </c>
      <c r="B219" s="17" t="s">
        <v>461</v>
      </c>
      <c r="C219" s="17" t="s">
        <v>3275</v>
      </c>
      <c r="D219" s="12" t="s">
        <v>45</v>
      </c>
      <c r="E219" s="18" t="s">
        <v>3276</v>
      </c>
      <c r="F219" s="19" t="s">
        <v>89</v>
      </c>
      <c r="G219" s="20">
        <v>1</v>
      </c>
      <c r="H219" s="21">
        <v>0</v>
      </c>
      <c r="I219" s="21">
        <f>ROUND(ROUND(H219,2)*ROUND(G219,3),2)</f>
        <v>0</v>
      </c>
      <c r="O219">
        <f>(I219*21)/100</f>
        <v>0</v>
      </c>
      <c r="P219" t="s">
        <v>17</v>
      </c>
    </row>
    <row r="220" spans="1:16" x14ac:dyDescent="0.2">
      <c r="A220" s="22" t="s">
        <v>42</v>
      </c>
      <c r="E220" s="23" t="s">
        <v>45</v>
      </c>
    </row>
    <row r="221" spans="1:16" x14ac:dyDescent="0.2">
      <c r="A221" s="24" t="s">
        <v>44</v>
      </c>
      <c r="E221" s="25" t="s">
        <v>45</v>
      </c>
    </row>
    <row r="222" spans="1:16" x14ac:dyDescent="0.2">
      <c r="A222" t="s">
        <v>46</v>
      </c>
      <c r="E222" s="23" t="s">
        <v>45</v>
      </c>
    </row>
    <row r="223" spans="1:16" x14ac:dyDescent="0.2">
      <c r="A223" s="12" t="s">
        <v>37</v>
      </c>
      <c r="B223" s="17" t="s">
        <v>466</v>
      </c>
      <c r="C223" s="17" t="s">
        <v>3277</v>
      </c>
      <c r="D223" s="12" t="s">
        <v>45</v>
      </c>
      <c r="E223" s="18" t="s">
        <v>3278</v>
      </c>
      <c r="F223" s="19" t="s">
        <v>89</v>
      </c>
      <c r="G223" s="20">
        <v>1</v>
      </c>
      <c r="H223" s="21">
        <v>0</v>
      </c>
      <c r="I223" s="21">
        <f>ROUND(ROUND(H223,2)*ROUND(G223,3),2)</f>
        <v>0</v>
      </c>
      <c r="O223">
        <f>(I223*21)/100</f>
        <v>0</v>
      </c>
      <c r="P223" t="s">
        <v>17</v>
      </c>
    </row>
    <row r="224" spans="1:16" x14ac:dyDescent="0.2">
      <c r="A224" s="22" t="s">
        <v>42</v>
      </c>
      <c r="E224" s="23" t="s">
        <v>45</v>
      </c>
    </row>
    <row r="225" spans="1:16" x14ac:dyDescent="0.2">
      <c r="A225" s="24" t="s">
        <v>44</v>
      </c>
      <c r="E225" s="25" t="s">
        <v>45</v>
      </c>
    </row>
    <row r="226" spans="1:16" x14ac:dyDescent="0.2">
      <c r="A226" t="s">
        <v>46</v>
      </c>
      <c r="E226" s="23" t="s">
        <v>45</v>
      </c>
    </row>
    <row r="227" spans="1:16" x14ac:dyDescent="0.2">
      <c r="A227" s="12" t="s">
        <v>37</v>
      </c>
      <c r="B227" s="17" t="s">
        <v>471</v>
      </c>
      <c r="C227" s="17" t="s">
        <v>3279</v>
      </c>
      <c r="D227" s="12" t="s">
        <v>45</v>
      </c>
      <c r="E227" s="18" t="s">
        <v>3280</v>
      </c>
      <c r="F227" s="19" t="s">
        <v>89</v>
      </c>
      <c r="G227" s="20">
        <v>2</v>
      </c>
      <c r="H227" s="21">
        <v>0</v>
      </c>
      <c r="I227" s="21">
        <f>ROUND(ROUND(H227,2)*ROUND(G227,3),2)</f>
        <v>0</v>
      </c>
      <c r="O227">
        <f>(I227*21)/100</f>
        <v>0</v>
      </c>
      <c r="P227" t="s">
        <v>17</v>
      </c>
    </row>
    <row r="228" spans="1:16" x14ac:dyDescent="0.2">
      <c r="A228" s="22" t="s">
        <v>42</v>
      </c>
      <c r="E228" s="23" t="s">
        <v>45</v>
      </c>
    </row>
    <row r="229" spans="1:16" x14ac:dyDescent="0.2">
      <c r="A229" s="24" t="s">
        <v>44</v>
      </c>
      <c r="E229" s="25" t="s">
        <v>45</v>
      </c>
    </row>
    <row r="230" spans="1:16" x14ac:dyDescent="0.2">
      <c r="A230" t="s">
        <v>46</v>
      </c>
      <c r="E230" s="23" t="s">
        <v>45</v>
      </c>
    </row>
    <row r="231" spans="1:16" x14ac:dyDescent="0.2">
      <c r="A231" s="12" t="s">
        <v>37</v>
      </c>
      <c r="B231" s="17" t="s">
        <v>476</v>
      </c>
      <c r="C231" s="17" t="s">
        <v>3281</v>
      </c>
      <c r="D231" s="12" t="s">
        <v>45</v>
      </c>
      <c r="E231" s="18" t="s">
        <v>3282</v>
      </c>
      <c r="F231" s="19" t="s">
        <v>197</v>
      </c>
      <c r="G231" s="20">
        <v>197</v>
      </c>
      <c r="H231" s="21">
        <v>0</v>
      </c>
      <c r="I231" s="21">
        <f>ROUND(ROUND(H231,2)*ROUND(G231,3),2)</f>
        <v>0</v>
      </c>
      <c r="O231">
        <f>(I231*21)/100</f>
        <v>0</v>
      </c>
      <c r="P231" t="s">
        <v>17</v>
      </c>
    </row>
    <row r="232" spans="1:16" x14ac:dyDescent="0.2">
      <c r="A232" s="22" t="s">
        <v>42</v>
      </c>
      <c r="E232" s="23" t="s">
        <v>45</v>
      </c>
    </row>
    <row r="233" spans="1:16" x14ac:dyDescent="0.2">
      <c r="A233" s="24" t="s">
        <v>44</v>
      </c>
      <c r="E233" s="25" t="s">
        <v>45</v>
      </c>
    </row>
    <row r="234" spans="1:16" x14ac:dyDescent="0.2">
      <c r="A234" t="s">
        <v>46</v>
      </c>
      <c r="E234" s="23" t="s">
        <v>45</v>
      </c>
    </row>
    <row r="235" spans="1:16" x14ac:dyDescent="0.2">
      <c r="A235" s="12" t="s">
        <v>37</v>
      </c>
      <c r="B235" s="17" t="s">
        <v>482</v>
      </c>
      <c r="C235" s="17" t="s">
        <v>3283</v>
      </c>
      <c r="D235" s="12" t="s">
        <v>45</v>
      </c>
      <c r="E235" s="18" t="s">
        <v>3284</v>
      </c>
      <c r="F235" s="19" t="s">
        <v>89</v>
      </c>
      <c r="G235" s="20">
        <v>1</v>
      </c>
      <c r="H235" s="21">
        <v>0</v>
      </c>
      <c r="I235" s="21">
        <f>ROUND(ROUND(H235,2)*ROUND(G235,3),2)</f>
        <v>0</v>
      </c>
      <c r="O235">
        <f>(I235*21)/100</f>
        <v>0</v>
      </c>
      <c r="P235" t="s">
        <v>17</v>
      </c>
    </row>
    <row r="236" spans="1:16" x14ac:dyDescent="0.2">
      <c r="A236" s="22" t="s">
        <v>42</v>
      </c>
      <c r="E236" s="23" t="s">
        <v>45</v>
      </c>
    </row>
    <row r="237" spans="1:16" x14ac:dyDescent="0.2">
      <c r="A237" s="24" t="s">
        <v>44</v>
      </c>
      <c r="E237" s="25" t="s">
        <v>45</v>
      </c>
    </row>
    <row r="238" spans="1:16" x14ac:dyDescent="0.2">
      <c r="A238" t="s">
        <v>46</v>
      </c>
      <c r="E238" s="23" t="s">
        <v>45</v>
      </c>
    </row>
    <row r="239" spans="1:16" x14ac:dyDescent="0.2">
      <c r="A239" s="12" t="s">
        <v>37</v>
      </c>
      <c r="B239" s="17" t="s">
        <v>536</v>
      </c>
      <c r="C239" s="17" t="s">
        <v>3285</v>
      </c>
      <c r="D239" s="12" t="s">
        <v>45</v>
      </c>
      <c r="E239" s="18" t="s">
        <v>3286</v>
      </c>
      <c r="F239" s="19" t="s">
        <v>197</v>
      </c>
      <c r="G239" s="20">
        <v>37.799999999999997</v>
      </c>
      <c r="H239" s="21">
        <v>0</v>
      </c>
      <c r="I239" s="21">
        <f>ROUND(ROUND(H239,2)*ROUND(G239,3),2)</f>
        <v>0</v>
      </c>
      <c r="O239">
        <f>(I239*21)/100</f>
        <v>0</v>
      </c>
      <c r="P239" t="s">
        <v>17</v>
      </c>
    </row>
    <row r="240" spans="1:16" x14ac:dyDescent="0.2">
      <c r="A240" s="22" t="s">
        <v>42</v>
      </c>
      <c r="E240" s="23" t="s">
        <v>45</v>
      </c>
    </row>
    <row r="241" spans="1:16" x14ac:dyDescent="0.2">
      <c r="A241" s="24" t="s">
        <v>44</v>
      </c>
      <c r="E241" s="25" t="s">
        <v>3287</v>
      </c>
    </row>
    <row r="242" spans="1:16" x14ac:dyDescent="0.2">
      <c r="A242" t="s">
        <v>46</v>
      </c>
      <c r="E242" s="23" t="s">
        <v>45</v>
      </c>
    </row>
    <row r="243" spans="1:16" x14ac:dyDescent="0.2">
      <c r="A243" s="12" t="s">
        <v>37</v>
      </c>
      <c r="B243" s="17" t="s">
        <v>541</v>
      </c>
      <c r="C243" s="17" t="s">
        <v>3288</v>
      </c>
      <c r="D243" s="12" t="s">
        <v>45</v>
      </c>
      <c r="E243" s="18" t="s">
        <v>3289</v>
      </c>
      <c r="F243" s="19" t="s">
        <v>197</v>
      </c>
      <c r="G243" s="20">
        <v>24.15</v>
      </c>
      <c r="H243" s="21">
        <v>0</v>
      </c>
      <c r="I243" s="21">
        <f>ROUND(ROUND(H243,2)*ROUND(G243,3),2)</f>
        <v>0</v>
      </c>
      <c r="O243">
        <f>(I243*21)/100</f>
        <v>0</v>
      </c>
      <c r="P243" t="s">
        <v>17</v>
      </c>
    </row>
    <row r="244" spans="1:16" x14ac:dyDescent="0.2">
      <c r="A244" s="22" t="s">
        <v>42</v>
      </c>
      <c r="E244" s="23" t="s">
        <v>45</v>
      </c>
    </row>
    <row r="245" spans="1:16" x14ac:dyDescent="0.2">
      <c r="A245" s="24" t="s">
        <v>44</v>
      </c>
      <c r="E245" s="25" t="s">
        <v>3290</v>
      </c>
    </row>
    <row r="246" spans="1:16" x14ac:dyDescent="0.2">
      <c r="A246" t="s">
        <v>46</v>
      </c>
      <c r="E246" s="23" t="s">
        <v>45</v>
      </c>
    </row>
    <row r="247" spans="1:16" x14ac:dyDescent="0.2">
      <c r="A247" s="12" t="s">
        <v>37</v>
      </c>
      <c r="B247" s="17" t="s">
        <v>546</v>
      </c>
      <c r="C247" s="17" t="s">
        <v>3291</v>
      </c>
      <c r="D247" s="12" t="s">
        <v>45</v>
      </c>
      <c r="E247" s="18" t="s">
        <v>3292</v>
      </c>
      <c r="F247" s="19" t="s">
        <v>197</v>
      </c>
      <c r="G247" s="20">
        <v>169.05</v>
      </c>
      <c r="H247" s="21">
        <v>0</v>
      </c>
      <c r="I247" s="21">
        <f>ROUND(ROUND(H247,2)*ROUND(G247,3),2)</f>
        <v>0</v>
      </c>
      <c r="O247">
        <f>(I247*21)/100</f>
        <v>0</v>
      </c>
      <c r="P247" t="s">
        <v>17</v>
      </c>
    </row>
    <row r="248" spans="1:16" x14ac:dyDescent="0.2">
      <c r="A248" s="22" t="s">
        <v>42</v>
      </c>
      <c r="E248" s="23" t="s">
        <v>45</v>
      </c>
    </row>
    <row r="249" spans="1:16" x14ac:dyDescent="0.2">
      <c r="A249" s="24" t="s">
        <v>44</v>
      </c>
      <c r="E249" s="25" t="s">
        <v>3293</v>
      </c>
    </row>
    <row r="250" spans="1:16" x14ac:dyDescent="0.2">
      <c r="A250" t="s">
        <v>46</v>
      </c>
      <c r="E250" s="23" t="s">
        <v>45</v>
      </c>
    </row>
    <row r="251" spans="1:16" x14ac:dyDescent="0.2">
      <c r="A251" s="12" t="s">
        <v>37</v>
      </c>
      <c r="B251" s="17" t="s">
        <v>551</v>
      </c>
      <c r="C251" s="17" t="s">
        <v>3294</v>
      </c>
      <c r="D251" s="12" t="s">
        <v>45</v>
      </c>
      <c r="E251" s="18" t="s">
        <v>3295</v>
      </c>
      <c r="F251" s="19" t="s">
        <v>197</v>
      </c>
      <c r="G251" s="20">
        <v>11.4</v>
      </c>
      <c r="H251" s="21">
        <v>0</v>
      </c>
      <c r="I251" s="21">
        <f>ROUND(ROUND(H251,2)*ROUND(G251,3),2)</f>
        <v>0</v>
      </c>
      <c r="O251">
        <f>(I251*21)/100</f>
        <v>0</v>
      </c>
      <c r="P251" t="s">
        <v>17</v>
      </c>
    </row>
    <row r="252" spans="1:16" x14ac:dyDescent="0.2">
      <c r="A252" s="22" t="s">
        <v>42</v>
      </c>
      <c r="E252" s="23" t="s">
        <v>45</v>
      </c>
    </row>
    <row r="253" spans="1:16" x14ac:dyDescent="0.2">
      <c r="A253" s="24" t="s">
        <v>44</v>
      </c>
      <c r="E253" s="25" t="s">
        <v>45</v>
      </c>
    </row>
    <row r="254" spans="1:16" x14ac:dyDescent="0.2">
      <c r="A254" t="s">
        <v>46</v>
      </c>
      <c r="E254" s="23" t="s">
        <v>45</v>
      </c>
    </row>
    <row r="255" spans="1:16" x14ac:dyDescent="0.2">
      <c r="A255" s="12" t="s">
        <v>37</v>
      </c>
      <c r="B255" s="17" t="s">
        <v>556</v>
      </c>
      <c r="C255" s="17" t="s">
        <v>3296</v>
      </c>
      <c r="D255" s="12" t="s">
        <v>45</v>
      </c>
      <c r="E255" s="18" t="s">
        <v>3297</v>
      </c>
      <c r="F255" s="19" t="s">
        <v>96</v>
      </c>
      <c r="G255" s="20">
        <v>2</v>
      </c>
      <c r="H255" s="21">
        <v>0</v>
      </c>
      <c r="I255" s="21">
        <f>ROUND(ROUND(H255,2)*ROUND(G255,3),2)</f>
        <v>0</v>
      </c>
      <c r="O255">
        <f>(I255*21)/100</f>
        <v>0</v>
      </c>
      <c r="P255" t="s">
        <v>17</v>
      </c>
    </row>
    <row r="256" spans="1:16" x14ac:dyDescent="0.2">
      <c r="A256" s="22" t="s">
        <v>42</v>
      </c>
      <c r="E256" s="23" t="s">
        <v>45</v>
      </c>
    </row>
    <row r="257" spans="1:16" x14ac:dyDescent="0.2">
      <c r="A257" s="24" t="s">
        <v>44</v>
      </c>
      <c r="E257" s="25" t="s">
        <v>45</v>
      </c>
    </row>
    <row r="258" spans="1:16" x14ac:dyDescent="0.2">
      <c r="A258" t="s">
        <v>46</v>
      </c>
      <c r="E258" s="23" t="s">
        <v>45</v>
      </c>
    </row>
    <row r="259" spans="1:16" x14ac:dyDescent="0.2">
      <c r="A259" s="12" t="s">
        <v>37</v>
      </c>
      <c r="B259" s="17" t="s">
        <v>562</v>
      </c>
      <c r="C259" s="17" t="s">
        <v>3298</v>
      </c>
      <c r="D259" s="12" t="s">
        <v>45</v>
      </c>
      <c r="E259" s="18" t="s">
        <v>3299</v>
      </c>
      <c r="F259" s="19" t="s">
        <v>96</v>
      </c>
      <c r="G259" s="20">
        <v>2</v>
      </c>
      <c r="H259" s="21">
        <v>0</v>
      </c>
      <c r="I259" s="21">
        <f>ROUND(ROUND(H259,2)*ROUND(G259,3),2)</f>
        <v>0</v>
      </c>
      <c r="O259">
        <f>(I259*21)/100</f>
        <v>0</v>
      </c>
      <c r="P259" t="s">
        <v>17</v>
      </c>
    </row>
    <row r="260" spans="1:16" x14ac:dyDescent="0.2">
      <c r="A260" s="22" t="s">
        <v>42</v>
      </c>
      <c r="E260" s="23" t="s">
        <v>45</v>
      </c>
    </row>
    <row r="261" spans="1:16" x14ac:dyDescent="0.2">
      <c r="A261" s="24" t="s">
        <v>44</v>
      </c>
      <c r="E261" s="25" t="s">
        <v>45</v>
      </c>
    </row>
    <row r="262" spans="1:16" x14ac:dyDescent="0.2">
      <c r="A262" t="s">
        <v>46</v>
      </c>
      <c r="E262" s="23" t="s">
        <v>45</v>
      </c>
    </row>
    <row r="263" spans="1:16" x14ac:dyDescent="0.2">
      <c r="A263" s="12" t="s">
        <v>37</v>
      </c>
      <c r="B263" s="17" t="s">
        <v>564</v>
      </c>
      <c r="C263" s="17" t="s">
        <v>3300</v>
      </c>
      <c r="D263" s="12" t="s">
        <v>45</v>
      </c>
      <c r="E263" s="18" t="s">
        <v>3301</v>
      </c>
      <c r="F263" s="19" t="s">
        <v>96</v>
      </c>
      <c r="G263" s="20">
        <v>1</v>
      </c>
      <c r="H263" s="21">
        <v>0</v>
      </c>
      <c r="I263" s="21">
        <f>ROUND(ROUND(H263,2)*ROUND(G263,3),2)</f>
        <v>0</v>
      </c>
      <c r="O263">
        <f>(I263*21)/100</f>
        <v>0</v>
      </c>
      <c r="P263" t="s">
        <v>17</v>
      </c>
    </row>
    <row r="264" spans="1:16" x14ac:dyDescent="0.2">
      <c r="A264" s="22" t="s">
        <v>42</v>
      </c>
      <c r="E264" s="23" t="s">
        <v>45</v>
      </c>
    </row>
    <row r="265" spans="1:16" x14ac:dyDescent="0.2">
      <c r="A265" s="24" t="s">
        <v>44</v>
      </c>
      <c r="E265" s="25" t="s">
        <v>45</v>
      </c>
    </row>
    <row r="266" spans="1:16" x14ac:dyDescent="0.2">
      <c r="A266" t="s">
        <v>46</v>
      </c>
      <c r="E266" s="23" t="s">
        <v>45</v>
      </c>
    </row>
    <row r="267" spans="1:16" x14ac:dyDescent="0.2">
      <c r="A267" s="12" t="s">
        <v>37</v>
      </c>
      <c r="B267" s="17" t="s">
        <v>569</v>
      </c>
      <c r="C267" s="17" t="s">
        <v>3302</v>
      </c>
      <c r="D267" s="12" t="s">
        <v>45</v>
      </c>
      <c r="E267" s="18" t="s">
        <v>3303</v>
      </c>
      <c r="F267" s="19" t="s">
        <v>96</v>
      </c>
      <c r="G267" s="20">
        <v>2</v>
      </c>
      <c r="H267" s="21">
        <v>0</v>
      </c>
      <c r="I267" s="21">
        <f>ROUND(ROUND(H267,2)*ROUND(G267,3),2)</f>
        <v>0</v>
      </c>
      <c r="O267">
        <f>(I267*21)/100</f>
        <v>0</v>
      </c>
      <c r="P267" t="s">
        <v>17</v>
      </c>
    </row>
    <row r="268" spans="1:16" x14ac:dyDescent="0.2">
      <c r="A268" s="22" t="s">
        <v>42</v>
      </c>
      <c r="E268" s="23" t="s">
        <v>45</v>
      </c>
    </row>
    <row r="269" spans="1:16" x14ac:dyDescent="0.2">
      <c r="A269" s="24" t="s">
        <v>44</v>
      </c>
      <c r="E269" s="25" t="s">
        <v>45</v>
      </c>
    </row>
    <row r="270" spans="1:16" x14ac:dyDescent="0.2">
      <c r="A270" t="s">
        <v>46</v>
      </c>
      <c r="E270" s="23" t="s">
        <v>45</v>
      </c>
    </row>
    <row r="271" spans="1:16" x14ac:dyDescent="0.2">
      <c r="A271" s="12" t="s">
        <v>37</v>
      </c>
      <c r="B271" s="17" t="s">
        <v>572</v>
      </c>
      <c r="C271" s="17" t="s">
        <v>3304</v>
      </c>
      <c r="D271" s="12" t="s">
        <v>45</v>
      </c>
      <c r="E271" s="18" t="s">
        <v>3305</v>
      </c>
      <c r="F271" s="19" t="s">
        <v>96</v>
      </c>
      <c r="G271" s="20">
        <v>2</v>
      </c>
      <c r="H271" s="21">
        <v>0</v>
      </c>
      <c r="I271" s="21">
        <f>ROUND(ROUND(H271,2)*ROUND(G271,3),2)</f>
        <v>0</v>
      </c>
      <c r="O271">
        <f>(I271*21)/100</f>
        <v>0</v>
      </c>
      <c r="P271" t="s">
        <v>17</v>
      </c>
    </row>
    <row r="272" spans="1:16" x14ac:dyDescent="0.2">
      <c r="A272" s="22" t="s">
        <v>42</v>
      </c>
      <c r="E272" s="23" t="s">
        <v>45</v>
      </c>
    </row>
    <row r="273" spans="1:16" x14ac:dyDescent="0.2">
      <c r="A273" s="24" t="s">
        <v>44</v>
      </c>
      <c r="E273" s="25" t="s">
        <v>45</v>
      </c>
    </row>
    <row r="274" spans="1:16" x14ac:dyDescent="0.2">
      <c r="A274" t="s">
        <v>46</v>
      </c>
      <c r="E274" s="23" t="s">
        <v>45</v>
      </c>
    </row>
    <row r="275" spans="1:16" x14ac:dyDescent="0.2">
      <c r="A275" s="12" t="s">
        <v>37</v>
      </c>
      <c r="B275" s="17" t="s">
        <v>577</v>
      </c>
      <c r="C275" s="17" t="s">
        <v>3306</v>
      </c>
      <c r="D275" s="12" t="s">
        <v>45</v>
      </c>
      <c r="E275" s="18" t="s">
        <v>3307</v>
      </c>
      <c r="F275" s="19" t="s">
        <v>96</v>
      </c>
      <c r="G275" s="20">
        <v>1</v>
      </c>
      <c r="H275" s="21">
        <v>0</v>
      </c>
      <c r="I275" s="21">
        <f>ROUND(ROUND(H275,2)*ROUND(G275,3),2)</f>
        <v>0</v>
      </c>
      <c r="O275">
        <f>(I275*21)/100</f>
        <v>0</v>
      </c>
      <c r="P275" t="s">
        <v>17</v>
      </c>
    </row>
    <row r="276" spans="1:16" x14ac:dyDescent="0.2">
      <c r="A276" s="22" t="s">
        <v>42</v>
      </c>
      <c r="E276" s="23" t="s">
        <v>45</v>
      </c>
    </row>
    <row r="277" spans="1:16" x14ac:dyDescent="0.2">
      <c r="A277" s="24" t="s">
        <v>44</v>
      </c>
      <c r="E277" s="25" t="s">
        <v>45</v>
      </c>
    </row>
    <row r="278" spans="1:16" x14ac:dyDescent="0.2">
      <c r="A278" t="s">
        <v>46</v>
      </c>
      <c r="E278" s="23" t="s">
        <v>45</v>
      </c>
    </row>
    <row r="279" spans="1:16" x14ac:dyDescent="0.2">
      <c r="A279" s="12" t="s">
        <v>37</v>
      </c>
      <c r="B279" s="17" t="s">
        <v>581</v>
      </c>
      <c r="C279" s="17" t="s">
        <v>3308</v>
      </c>
      <c r="D279" s="12" t="s">
        <v>45</v>
      </c>
      <c r="E279" s="18" t="s">
        <v>3309</v>
      </c>
      <c r="F279" s="19" t="s">
        <v>96</v>
      </c>
      <c r="G279" s="20">
        <v>4</v>
      </c>
      <c r="H279" s="21">
        <v>0</v>
      </c>
      <c r="I279" s="21">
        <f>ROUND(ROUND(H279,2)*ROUND(G279,3),2)</f>
        <v>0</v>
      </c>
      <c r="O279">
        <f>(I279*21)/100</f>
        <v>0</v>
      </c>
      <c r="P279" t="s">
        <v>17</v>
      </c>
    </row>
    <row r="280" spans="1:16" x14ac:dyDescent="0.2">
      <c r="A280" s="22" t="s">
        <v>42</v>
      </c>
      <c r="E280" s="23" t="s">
        <v>45</v>
      </c>
    </row>
    <row r="281" spans="1:16" x14ac:dyDescent="0.2">
      <c r="A281" s="24" t="s">
        <v>44</v>
      </c>
      <c r="E281" s="25" t="s">
        <v>45</v>
      </c>
    </row>
    <row r="282" spans="1:16" x14ac:dyDescent="0.2">
      <c r="A282" t="s">
        <v>46</v>
      </c>
      <c r="E282" s="23" t="s">
        <v>45</v>
      </c>
    </row>
    <row r="283" spans="1:16" x14ac:dyDescent="0.2">
      <c r="A283" s="12" t="s">
        <v>37</v>
      </c>
      <c r="B283" s="17" t="s">
        <v>585</v>
      </c>
      <c r="C283" s="17" t="s">
        <v>3310</v>
      </c>
      <c r="D283" s="12" t="s">
        <v>45</v>
      </c>
      <c r="E283" s="18" t="s">
        <v>3311</v>
      </c>
      <c r="F283" s="19" t="s">
        <v>96</v>
      </c>
      <c r="G283" s="20">
        <v>1</v>
      </c>
      <c r="H283" s="21">
        <v>0</v>
      </c>
      <c r="I283" s="21">
        <f>ROUND(ROUND(H283,2)*ROUND(G283,3),2)</f>
        <v>0</v>
      </c>
      <c r="O283">
        <f>(I283*21)/100</f>
        <v>0</v>
      </c>
      <c r="P283" t="s">
        <v>17</v>
      </c>
    </row>
    <row r="284" spans="1:16" x14ac:dyDescent="0.2">
      <c r="A284" s="22" t="s">
        <v>42</v>
      </c>
      <c r="E284" s="23" t="s">
        <v>45</v>
      </c>
    </row>
    <row r="285" spans="1:16" x14ac:dyDescent="0.2">
      <c r="A285" s="24" t="s">
        <v>44</v>
      </c>
      <c r="E285" s="25" t="s">
        <v>45</v>
      </c>
    </row>
    <row r="286" spans="1:16" x14ac:dyDescent="0.2">
      <c r="A286" t="s">
        <v>46</v>
      </c>
      <c r="E286" s="23" t="s">
        <v>45</v>
      </c>
    </row>
    <row r="287" spans="1:16" x14ac:dyDescent="0.2">
      <c r="A287" s="12" t="s">
        <v>37</v>
      </c>
      <c r="B287" s="17" t="s">
        <v>589</v>
      </c>
      <c r="C287" s="17" t="s">
        <v>3312</v>
      </c>
      <c r="D287" s="12" t="s">
        <v>45</v>
      </c>
      <c r="E287" s="18" t="s">
        <v>3313</v>
      </c>
      <c r="F287" s="19" t="s">
        <v>96</v>
      </c>
      <c r="G287" s="20">
        <v>1</v>
      </c>
      <c r="H287" s="21">
        <v>0</v>
      </c>
      <c r="I287" s="21">
        <f>ROUND(ROUND(H287,2)*ROUND(G287,3),2)</f>
        <v>0</v>
      </c>
      <c r="O287">
        <f>(I287*21)/100</f>
        <v>0</v>
      </c>
      <c r="P287" t="s">
        <v>17</v>
      </c>
    </row>
    <row r="288" spans="1:16" x14ac:dyDescent="0.2">
      <c r="A288" s="22" t="s">
        <v>42</v>
      </c>
      <c r="E288" s="23" t="s">
        <v>45</v>
      </c>
    </row>
    <row r="289" spans="1:16" x14ac:dyDescent="0.2">
      <c r="A289" s="24" t="s">
        <v>44</v>
      </c>
      <c r="E289" s="25" t="s">
        <v>45</v>
      </c>
    </row>
    <row r="290" spans="1:16" x14ac:dyDescent="0.2">
      <c r="A290" t="s">
        <v>46</v>
      </c>
      <c r="E290" s="23" t="s">
        <v>45</v>
      </c>
    </row>
    <row r="291" spans="1:16" x14ac:dyDescent="0.2">
      <c r="A291" s="12" t="s">
        <v>37</v>
      </c>
      <c r="B291" s="17" t="s">
        <v>593</v>
      </c>
      <c r="C291" s="17" t="s">
        <v>3314</v>
      </c>
      <c r="D291" s="12" t="s">
        <v>45</v>
      </c>
      <c r="E291" s="18" t="s">
        <v>3315</v>
      </c>
      <c r="F291" s="19" t="s">
        <v>96</v>
      </c>
      <c r="G291" s="20">
        <v>1</v>
      </c>
      <c r="H291" s="21">
        <v>0</v>
      </c>
      <c r="I291" s="21">
        <f>ROUND(ROUND(H291,2)*ROUND(G291,3),2)</f>
        <v>0</v>
      </c>
      <c r="O291">
        <f>(I291*21)/100</f>
        <v>0</v>
      </c>
      <c r="P291" t="s">
        <v>17</v>
      </c>
    </row>
    <row r="292" spans="1:16" x14ac:dyDescent="0.2">
      <c r="A292" s="22" t="s">
        <v>42</v>
      </c>
      <c r="E292" s="23" t="s">
        <v>45</v>
      </c>
    </row>
    <row r="293" spans="1:16" x14ac:dyDescent="0.2">
      <c r="A293" s="24" t="s">
        <v>44</v>
      </c>
      <c r="E293" s="25" t="s">
        <v>45</v>
      </c>
    </row>
    <row r="294" spans="1:16" x14ac:dyDescent="0.2">
      <c r="A294" t="s">
        <v>46</v>
      </c>
      <c r="E294" s="23" t="s">
        <v>45</v>
      </c>
    </row>
    <row r="295" spans="1:16" x14ac:dyDescent="0.2">
      <c r="A295" s="12" t="s">
        <v>37</v>
      </c>
      <c r="B295" s="17" t="s">
        <v>599</v>
      </c>
      <c r="C295" s="17" t="s">
        <v>3316</v>
      </c>
      <c r="D295" s="12" t="s">
        <v>45</v>
      </c>
      <c r="E295" s="18" t="s">
        <v>3317</v>
      </c>
      <c r="F295" s="19" t="s">
        <v>96</v>
      </c>
      <c r="G295" s="20">
        <v>2</v>
      </c>
      <c r="H295" s="21">
        <v>0</v>
      </c>
      <c r="I295" s="21">
        <f>ROUND(ROUND(H295,2)*ROUND(G295,3),2)</f>
        <v>0</v>
      </c>
      <c r="O295">
        <f>(I295*21)/100</f>
        <v>0</v>
      </c>
      <c r="P295" t="s">
        <v>17</v>
      </c>
    </row>
    <row r="296" spans="1:16" x14ac:dyDescent="0.2">
      <c r="A296" s="22" t="s">
        <v>42</v>
      </c>
      <c r="E296" s="23" t="s">
        <v>45</v>
      </c>
    </row>
    <row r="297" spans="1:16" x14ac:dyDescent="0.2">
      <c r="A297" s="24" t="s">
        <v>44</v>
      </c>
      <c r="E297" s="25" t="s">
        <v>45</v>
      </c>
    </row>
    <row r="298" spans="1:16" x14ac:dyDescent="0.2">
      <c r="A298" t="s">
        <v>46</v>
      </c>
      <c r="E298" s="23" t="s">
        <v>45</v>
      </c>
    </row>
    <row r="299" spans="1:16" x14ac:dyDescent="0.2">
      <c r="A299" s="12" t="s">
        <v>37</v>
      </c>
      <c r="B299" s="17" t="s">
        <v>604</v>
      </c>
      <c r="C299" s="17" t="s">
        <v>3318</v>
      </c>
      <c r="D299" s="12" t="s">
        <v>45</v>
      </c>
      <c r="E299" s="18" t="s">
        <v>3319</v>
      </c>
      <c r="F299" s="19" t="s">
        <v>96</v>
      </c>
      <c r="G299" s="20">
        <v>3</v>
      </c>
      <c r="H299" s="21">
        <v>0</v>
      </c>
      <c r="I299" s="21">
        <f>ROUND(ROUND(H299,2)*ROUND(G299,3),2)</f>
        <v>0</v>
      </c>
      <c r="O299">
        <f>(I299*21)/100</f>
        <v>0</v>
      </c>
      <c r="P299" t="s">
        <v>17</v>
      </c>
    </row>
    <row r="300" spans="1:16" x14ac:dyDescent="0.2">
      <c r="A300" s="22" t="s">
        <v>42</v>
      </c>
      <c r="E300" s="23" t="s">
        <v>45</v>
      </c>
    </row>
    <row r="301" spans="1:16" x14ac:dyDescent="0.2">
      <c r="A301" s="24" t="s">
        <v>44</v>
      </c>
      <c r="E301" s="25" t="s">
        <v>45</v>
      </c>
    </row>
    <row r="302" spans="1:16" x14ac:dyDescent="0.2">
      <c r="A302" t="s">
        <v>46</v>
      </c>
      <c r="E302" s="23" t="s">
        <v>45</v>
      </c>
    </row>
    <row r="303" spans="1:16" x14ac:dyDescent="0.2">
      <c r="A303" s="12" t="s">
        <v>37</v>
      </c>
      <c r="B303" s="17" t="s">
        <v>608</v>
      </c>
      <c r="C303" s="17" t="s">
        <v>3320</v>
      </c>
      <c r="D303" s="12" t="s">
        <v>45</v>
      </c>
      <c r="E303" s="18" t="s">
        <v>3321</v>
      </c>
      <c r="F303" s="19" t="s">
        <v>89</v>
      </c>
      <c r="G303" s="20">
        <v>1</v>
      </c>
      <c r="H303" s="21">
        <v>0</v>
      </c>
      <c r="I303" s="21">
        <f>ROUND(ROUND(H303,2)*ROUND(G303,3),2)</f>
        <v>0</v>
      </c>
      <c r="O303">
        <f>(I303*21)/100</f>
        <v>0</v>
      </c>
      <c r="P303" t="s">
        <v>17</v>
      </c>
    </row>
    <row r="304" spans="1:16" x14ac:dyDescent="0.2">
      <c r="A304" s="22" t="s">
        <v>42</v>
      </c>
      <c r="E304" s="23" t="s">
        <v>45</v>
      </c>
    </row>
    <row r="305" spans="1:16" x14ac:dyDescent="0.2">
      <c r="A305" s="24" t="s">
        <v>44</v>
      </c>
      <c r="E305" s="25" t="s">
        <v>45</v>
      </c>
    </row>
    <row r="306" spans="1:16" x14ac:dyDescent="0.2">
      <c r="A306" t="s">
        <v>46</v>
      </c>
      <c r="E306" s="23" t="s">
        <v>45</v>
      </c>
    </row>
    <row r="307" spans="1:16" x14ac:dyDescent="0.2">
      <c r="A307" s="12" t="s">
        <v>37</v>
      </c>
      <c r="B307" s="17" t="s">
        <v>613</v>
      </c>
      <c r="C307" s="17" t="s">
        <v>3322</v>
      </c>
      <c r="D307" s="12" t="s">
        <v>45</v>
      </c>
      <c r="E307" s="18" t="s">
        <v>3323</v>
      </c>
      <c r="F307" s="19" t="s">
        <v>89</v>
      </c>
      <c r="G307" s="20">
        <v>1</v>
      </c>
      <c r="H307" s="21">
        <v>0</v>
      </c>
      <c r="I307" s="21">
        <f>ROUND(ROUND(H307,2)*ROUND(G307,3),2)</f>
        <v>0</v>
      </c>
      <c r="O307">
        <f>(I307*21)/100</f>
        <v>0</v>
      </c>
      <c r="P307" t="s">
        <v>17</v>
      </c>
    </row>
    <row r="308" spans="1:16" x14ac:dyDescent="0.2">
      <c r="A308" s="22" t="s">
        <v>42</v>
      </c>
      <c r="E308" s="23" t="s">
        <v>45</v>
      </c>
    </row>
    <row r="309" spans="1:16" x14ac:dyDescent="0.2">
      <c r="A309" s="24" t="s">
        <v>44</v>
      </c>
      <c r="E309" s="25" t="s">
        <v>45</v>
      </c>
    </row>
    <row r="310" spans="1:16" x14ac:dyDescent="0.2">
      <c r="A310" t="s">
        <v>46</v>
      </c>
      <c r="E310" s="23" t="s">
        <v>45</v>
      </c>
    </row>
    <row r="311" spans="1:16" x14ac:dyDescent="0.2">
      <c r="A311" s="12" t="s">
        <v>37</v>
      </c>
      <c r="B311" s="17" t="s">
        <v>619</v>
      </c>
      <c r="C311" s="17" t="s">
        <v>3324</v>
      </c>
      <c r="D311" s="12" t="s">
        <v>45</v>
      </c>
      <c r="E311" s="18" t="s">
        <v>3325</v>
      </c>
      <c r="F311" s="19" t="s">
        <v>96</v>
      </c>
      <c r="G311" s="20">
        <v>2</v>
      </c>
      <c r="H311" s="21">
        <v>0</v>
      </c>
      <c r="I311" s="21">
        <f>ROUND(ROUND(H311,2)*ROUND(G311,3),2)</f>
        <v>0</v>
      </c>
      <c r="O311">
        <f>(I311*21)/100</f>
        <v>0</v>
      </c>
      <c r="P311" t="s">
        <v>17</v>
      </c>
    </row>
    <row r="312" spans="1:16" x14ac:dyDescent="0.2">
      <c r="A312" s="22" t="s">
        <v>42</v>
      </c>
      <c r="E312" s="23" t="s">
        <v>45</v>
      </c>
    </row>
    <row r="313" spans="1:16" x14ac:dyDescent="0.2">
      <c r="A313" s="24" t="s">
        <v>44</v>
      </c>
      <c r="E313" s="25" t="s">
        <v>45</v>
      </c>
    </row>
    <row r="314" spans="1:16" x14ac:dyDescent="0.2">
      <c r="A314" t="s">
        <v>46</v>
      </c>
      <c r="E314" s="23" t="s">
        <v>45</v>
      </c>
    </row>
    <row r="315" spans="1:16" x14ac:dyDescent="0.2">
      <c r="A315" s="12" t="s">
        <v>37</v>
      </c>
      <c r="B315" s="17" t="s">
        <v>625</v>
      </c>
      <c r="C315" s="17" t="s">
        <v>3326</v>
      </c>
      <c r="D315" s="12" t="s">
        <v>45</v>
      </c>
      <c r="E315" s="18" t="s">
        <v>3327</v>
      </c>
      <c r="F315" s="19" t="s">
        <v>96</v>
      </c>
      <c r="G315" s="20">
        <v>3</v>
      </c>
      <c r="H315" s="21">
        <v>0</v>
      </c>
      <c r="I315" s="21">
        <f>ROUND(ROUND(H315,2)*ROUND(G315,3),2)</f>
        <v>0</v>
      </c>
      <c r="O315">
        <f>(I315*21)/100</f>
        <v>0</v>
      </c>
      <c r="P315" t="s">
        <v>17</v>
      </c>
    </row>
    <row r="316" spans="1:16" x14ac:dyDescent="0.2">
      <c r="A316" s="22" t="s">
        <v>42</v>
      </c>
      <c r="E316" s="23" t="s">
        <v>45</v>
      </c>
    </row>
    <row r="317" spans="1:16" x14ac:dyDescent="0.2">
      <c r="A317" s="24" t="s">
        <v>44</v>
      </c>
      <c r="E317" s="25" t="s">
        <v>45</v>
      </c>
    </row>
    <row r="318" spans="1:16" x14ac:dyDescent="0.2">
      <c r="A318" t="s">
        <v>46</v>
      </c>
      <c r="E318" s="23" t="s">
        <v>45</v>
      </c>
    </row>
    <row r="319" spans="1:16" x14ac:dyDescent="0.2">
      <c r="A319" s="12" t="s">
        <v>37</v>
      </c>
      <c r="B319" s="17" t="s">
        <v>631</v>
      </c>
      <c r="C319" s="17" t="s">
        <v>3328</v>
      </c>
      <c r="D319" s="12" t="s">
        <v>45</v>
      </c>
      <c r="E319" s="18" t="s">
        <v>3329</v>
      </c>
      <c r="F319" s="19" t="s">
        <v>96</v>
      </c>
      <c r="G319" s="20">
        <v>1</v>
      </c>
      <c r="H319" s="21">
        <v>0</v>
      </c>
      <c r="I319" s="21">
        <f>ROUND(ROUND(H319,2)*ROUND(G319,3),2)</f>
        <v>0</v>
      </c>
      <c r="O319">
        <f>(I319*21)/100</f>
        <v>0</v>
      </c>
      <c r="P319" t="s">
        <v>17</v>
      </c>
    </row>
    <row r="320" spans="1:16" x14ac:dyDescent="0.2">
      <c r="A320" s="22" t="s">
        <v>42</v>
      </c>
      <c r="E320" s="23" t="s">
        <v>45</v>
      </c>
    </row>
    <row r="321" spans="1:16" x14ac:dyDescent="0.2">
      <c r="A321" s="24" t="s">
        <v>44</v>
      </c>
      <c r="E321" s="25" t="s">
        <v>45</v>
      </c>
    </row>
    <row r="322" spans="1:16" x14ac:dyDescent="0.2">
      <c r="A322" t="s">
        <v>46</v>
      </c>
      <c r="E322" s="23" t="s">
        <v>45</v>
      </c>
    </row>
    <row r="323" spans="1:16" x14ac:dyDescent="0.2">
      <c r="A323" s="12" t="s">
        <v>37</v>
      </c>
      <c r="B323" s="17" t="s">
        <v>636</v>
      </c>
      <c r="C323" s="17" t="s">
        <v>3330</v>
      </c>
      <c r="D323" s="12" t="s">
        <v>45</v>
      </c>
      <c r="E323" s="18" t="s">
        <v>3331</v>
      </c>
      <c r="F323" s="19" t="s">
        <v>89</v>
      </c>
      <c r="G323" s="20">
        <v>1</v>
      </c>
      <c r="H323" s="21">
        <v>0</v>
      </c>
      <c r="I323" s="21">
        <f>ROUND(ROUND(H323,2)*ROUND(G323,3),2)</f>
        <v>0</v>
      </c>
      <c r="O323">
        <f>(I323*21)/100</f>
        <v>0</v>
      </c>
      <c r="P323" t="s">
        <v>17</v>
      </c>
    </row>
    <row r="324" spans="1:16" x14ac:dyDescent="0.2">
      <c r="A324" s="22" t="s">
        <v>42</v>
      </c>
      <c r="E324" s="23" t="s">
        <v>45</v>
      </c>
    </row>
    <row r="325" spans="1:16" x14ac:dyDescent="0.2">
      <c r="A325" s="24" t="s">
        <v>44</v>
      </c>
      <c r="E325" s="25" t="s">
        <v>45</v>
      </c>
    </row>
    <row r="326" spans="1:16" x14ac:dyDescent="0.2">
      <c r="A326" t="s">
        <v>46</v>
      </c>
      <c r="E326" s="23" t="s">
        <v>45</v>
      </c>
    </row>
    <row r="327" spans="1:16" x14ac:dyDescent="0.2">
      <c r="A327" s="12" t="s">
        <v>37</v>
      </c>
      <c r="B327" s="17" t="s">
        <v>640</v>
      </c>
      <c r="C327" s="17" t="s">
        <v>3332</v>
      </c>
      <c r="D327" s="12" t="s">
        <v>45</v>
      </c>
      <c r="E327" s="18" t="s">
        <v>3333</v>
      </c>
      <c r="F327" s="19" t="s">
        <v>89</v>
      </c>
      <c r="G327" s="20">
        <v>1</v>
      </c>
      <c r="H327" s="21">
        <v>0</v>
      </c>
      <c r="I327" s="21">
        <f>ROUND(ROUND(H327,2)*ROUND(G327,3),2)</f>
        <v>0</v>
      </c>
      <c r="O327">
        <f>(I327*21)/100</f>
        <v>0</v>
      </c>
      <c r="P327" t="s">
        <v>17</v>
      </c>
    </row>
    <row r="328" spans="1:16" x14ac:dyDescent="0.2">
      <c r="A328" s="22" t="s">
        <v>42</v>
      </c>
      <c r="E328" s="23" t="s">
        <v>45</v>
      </c>
    </row>
    <row r="329" spans="1:16" x14ac:dyDescent="0.2">
      <c r="A329" s="24" t="s">
        <v>44</v>
      </c>
      <c r="E329" s="25" t="s">
        <v>45</v>
      </c>
    </row>
    <row r="330" spans="1:16" x14ac:dyDescent="0.2">
      <c r="A330" t="s">
        <v>46</v>
      </c>
      <c r="E330" s="23" t="s">
        <v>45</v>
      </c>
    </row>
    <row r="331" spans="1:16" x14ac:dyDescent="0.2">
      <c r="A331" s="12" t="s">
        <v>37</v>
      </c>
      <c r="B331" s="17" t="s">
        <v>645</v>
      </c>
      <c r="C331" s="17" t="s">
        <v>3334</v>
      </c>
      <c r="D331" s="12" t="s">
        <v>45</v>
      </c>
      <c r="E331" s="18" t="s">
        <v>3335</v>
      </c>
      <c r="F331" s="19" t="s">
        <v>96</v>
      </c>
      <c r="G331" s="20">
        <v>1</v>
      </c>
      <c r="H331" s="21">
        <v>0</v>
      </c>
      <c r="I331" s="21">
        <f>ROUND(ROUND(H331,2)*ROUND(G331,3),2)</f>
        <v>0</v>
      </c>
      <c r="O331">
        <f>(I331*21)/100</f>
        <v>0</v>
      </c>
      <c r="P331" t="s">
        <v>17</v>
      </c>
    </row>
    <row r="332" spans="1:16" x14ac:dyDescent="0.2">
      <c r="A332" s="22" t="s">
        <v>42</v>
      </c>
      <c r="E332" s="23" t="s">
        <v>45</v>
      </c>
    </row>
    <row r="333" spans="1:16" x14ac:dyDescent="0.2">
      <c r="A333" s="24" t="s">
        <v>44</v>
      </c>
      <c r="E333" s="25" t="s">
        <v>45</v>
      </c>
    </row>
    <row r="334" spans="1:16" x14ac:dyDescent="0.2">
      <c r="A334" t="s">
        <v>46</v>
      </c>
      <c r="E334" s="23" t="s">
        <v>45</v>
      </c>
    </row>
    <row r="335" spans="1:16" x14ac:dyDescent="0.2">
      <c r="A335" s="12" t="s">
        <v>37</v>
      </c>
      <c r="B335" s="17" t="s">
        <v>651</v>
      </c>
      <c r="C335" s="17" t="s">
        <v>3336</v>
      </c>
      <c r="D335" s="12" t="s">
        <v>45</v>
      </c>
      <c r="E335" s="18" t="s">
        <v>3337</v>
      </c>
      <c r="F335" s="19" t="s">
        <v>96</v>
      </c>
      <c r="G335" s="20">
        <v>1</v>
      </c>
      <c r="H335" s="21">
        <v>0</v>
      </c>
      <c r="I335" s="21">
        <f>ROUND(ROUND(H335,2)*ROUND(G335,3),2)</f>
        <v>0</v>
      </c>
      <c r="O335">
        <f>(I335*21)/100</f>
        <v>0</v>
      </c>
      <c r="P335" t="s">
        <v>17</v>
      </c>
    </row>
    <row r="336" spans="1:16" x14ac:dyDescent="0.2">
      <c r="A336" s="22" t="s">
        <v>42</v>
      </c>
      <c r="E336" s="23" t="s">
        <v>45</v>
      </c>
    </row>
    <row r="337" spans="1:16" x14ac:dyDescent="0.2">
      <c r="A337" s="24" t="s">
        <v>44</v>
      </c>
      <c r="E337" s="25" t="s">
        <v>45</v>
      </c>
    </row>
    <row r="338" spans="1:16" x14ac:dyDescent="0.2">
      <c r="A338" t="s">
        <v>46</v>
      </c>
      <c r="E338" s="23" t="s">
        <v>45</v>
      </c>
    </row>
    <row r="339" spans="1:16" x14ac:dyDescent="0.2">
      <c r="A339" s="12" t="s">
        <v>37</v>
      </c>
      <c r="B339" s="17" t="s">
        <v>656</v>
      </c>
      <c r="C339" s="17" t="s">
        <v>3338</v>
      </c>
      <c r="D339" s="12" t="s">
        <v>45</v>
      </c>
      <c r="E339" s="18" t="s">
        <v>3339</v>
      </c>
      <c r="F339" s="19" t="s">
        <v>96</v>
      </c>
      <c r="G339" s="20">
        <v>2</v>
      </c>
      <c r="H339" s="21">
        <v>0</v>
      </c>
      <c r="I339" s="21">
        <f>ROUND(ROUND(H339,2)*ROUND(G339,3),2)</f>
        <v>0</v>
      </c>
      <c r="O339">
        <f>(I339*21)/100</f>
        <v>0</v>
      </c>
      <c r="P339" t="s">
        <v>17</v>
      </c>
    </row>
    <row r="340" spans="1:16" x14ac:dyDescent="0.2">
      <c r="A340" s="22" t="s">
        <v>42</v>
      </c>
      <c r="E340" s="23" t="s">
        <v>45</v>
      </c>
    </row>
    <row r="341" spans="1:16" x14ac:dyDescent="0.2">
      <c r="A341" s="24" t="s">
        <v>44</v>
      </c>
      <c r="E341" s="25" t="s">
        <v>45</v>
      </c>
    </row>
    <row r="342" spans="1:16" x14ac:dyDescent="0.2">
      <c r="A342" t="s">
        <v>46</v>
      </c>
      <c r="E342" s="23" t="s">
        <v>45</v>
      </c>
    </row>
    <row r="343" spans="1:16" x14ac:dyDescent="0.2">
      <c r="A343" s="12" t="s">
        <v>37</v>
      </c>
      <c r="B343" s="17" t="s">
        <v>661</v>
      </c>
      <c r="C343" s="17" t="s">
        <v>3340</v>
      </c>
      <c r="D343" s="12" t="s">
        <v>45</v>
      </c>
      <c r="E343" s="18" t="s">
        <v>3341</v>
      </c>
      <c r="F343" s="19" t="s">
        <v>96</v>
      </c>
      <c r="G343" s="20">
        <v>1</v>
      </c>
      <c r="H343" s="21">
        <v>0</v>
      </c>
      <c r="I343" s="21">
        <f>ROUND(ROUND(H343,2)*ROUND(G343,3),2)</f>
        <v>0</v>
      </c>
      <c r="O343">
        <f>(I343*21)/100</f>
        <v>0</v>
      </c>
      <c r="P343" t="s">
        <v>17</v>
      </c>
    </row>
    <row r="344" spans="1:16" x14ac:dyDescent="0.2">
      <c r="A344" s="22" t="s">
        <v>42</v>
      </c>
      <c r="E344" s="23" t="s">
        <v>45</v>
      </c>
    </row>
    <row r="345" spans="1:16" x14ac:dyDescent="0.2">
      <c r="A345" s="24" t="s">
        <v>44</v>
      </c>
      <c r="E345" s="25" t="s">
        <v>45</v>
      </c>
    </row>
    <row r="346" spans="1:16" x14ac:dyDescent="0.2">
      <c r="A346" t="s">
        <v>46</v>
      </c>
      <c r="E346" s="23" t="s">
        <v>45</v>
      </c>
    </row>
    <row r="347" spans="1:16" x14ac:dyDescent="0.2">
      <c r="A347" s="12" t="s">
        <v>37</v>
      </c>
      <c r="B347" s="17" t="s">
        <v>667</v>
      </c>
      <c r="C347" s="17" t="s">
        <v>3342</v>
      </c>
      <c r="D347" s="12" t="s">
        <v>45</v>
      </c>
      <c r="E347" s="18" t="s">
        <v>3343</v>
      </c>
      <c r="F347" s="19" t="s">
        <v>96</v>
      </c>
      <c r="G347" s="20">
        <v>1</v>
      </c>
      <c r="H347" s="21">
        <v>0</v>
      </c>
      <c r="I347" s="21">
        <f>ROUND(ROUND(H347,2)*ROUND(G347,3),2)</f>
        <v>0</v>
      </c>
      <c r="O347">
        <f>(I347*21)/100</f>
        <v>0</v>
      </c>
      <c r="P347" t="s">
        <v>17</v>
      </c>
    </row>
    <row r="348" spans="1:16" x14ac:dyDescent="0.2">
      <c r="A348" s="22" t="s">
        <v>42</v>
      </c>
      <c r="E348" s="23" t="s">
        <v>45</v>
      </c>
    </row>
    <row r="349" spans="1:16" x14ac:dyDescent="0.2">
      <c r="A349" s="24" t="s">
        <v>44</v>
      </c>
      <c r="E349" s="25" t="s">
        <v>45</v>
      </c>
    </row>
    <row r="350" spans="1:16" x14ac:dyDescent="0.2">
      <c r="A350" t="s">
        <v>46</v>
      </c>
      <c r="E350" s="23" t="s">
        <v>45</v>
      </c>
    </row>
    <row r="351" spans="1:16" x14ac:dyDescent="0.2">
      <c r="A351" s="12" t="s">
        <v>37</v>
      </c>
      <c r="B351" s="17" t="s">
        <v>673</v>
      </c>
      <c r="C351" s="17" t="s">
        <v>3344</v>
      </c>
      <c r="D351" s="12" t="s">
        <v>45</v>
      </c>
      <c r="E351" s="18" t="s">
        <v>3345</v>
      </c>
      <c r="F351" s="19" t="s">
        <v>96</v>
      </c>
      <c r="G351" s="20">
        <v>1</v>
      </c>
      <c r="H351" s="21">
        <v>0</v>
      </c>
      <c r="I351" s="21">
        <f>ROUND(ROUND(H351,2)*ROUND(G351,3),2)</f>
        <v>0</v>
      </c>
      <c r="O351">
        <f>(I351*21)/100</f>
        <v>0</v>
      </c>
      <c r="P351" t="s">
        <v>17</v>
      </c>
    </row>
    <row r="352" spans="1:16" x14ac:dyDescent="0.2">
      <c r="A352" s="22" t="s">
        <v>42</v>
      </c>
      <c r="E352" s="23" t="s">
        <v>45</v>
      </c>
    </row>
    <row r="353" spans="1:16" x14ac:dyDescent="0.2">
      <c r="A353" s="24" t="s">
        <v>44</v>
      </c>
      <c r="E353" s="25" t="s">
        <v>45</v>
      </c>
    </row>
    <row r="354" spans="1:16" x14ac:dyDescent="0.2">
      <c r="A354" t="s">
        <v>46</v>
      </c>
      <c r="E354" s="23" t="s">
        <v>45</v>
      </c>
    </row>
    <row r="355" spans="1:16" x14ac:dyDescent="0.2">
      <c r="A355" s="12" t="s">
        <v>37</v>
      </c>
      <c r="B355" s="17" t="s">
        <v>678</v>
      </c>
      <c r="C355" s="17" t="s">
        <v>3346</v>
      </c>
      <c r="D355" s="12" t="s">
        <v>45</v>
      </c>
      <c r="E355" s="18" t="s">
        <v>3347</v>
      </c>
      <c r="F355" s="19" t="s">
        <v>96</v>
      </c>
      <c r="G355" s="20">
        <v>3</v>
      </c>
      <c r="H355" s="21">
        <v>0</v>
      </c>
      <c r="I355" s="21">
        <f>ROUND(ROUND(H355,2)*ROUND(G355,3),2)</f>
        <v>0</v>
      </c>
      <c r="O355">
        <f>(I355*21)/100</f>
        <v>0</v>
      </c>
      <c r="P355" t="s">
        <v>17</v>
      </c>
    </row>
    <row r="356" spans="1:16" x14ac:dyDescent="0.2">
      <c r="A356" s="22" t="s">
        <v>42</v>
      </c>
      <c r="E356" s="23" t="s">
        <v>45</v>
      </c>
    </row>
    <row r="357" spans="1:16" x14ac:dyDescent="0.2">
      <c r="A357" s="24" t="s">
        <v>44</v>
      </c>
      <c r="E357" s="25" t="s">
        <v>45</v>
      </c>
    </row>
    <row r="358" spans="1:16" x14ac:dyDescent="0.2">
      <c r="A358" t="s">
        <v>46</v>
      </c>
      <c r="E358" s="23" t="s">
        <v>45</v>
      </c>
    </row>
    <row r="359" spans="1:16" ht="38.25" x14ac:dyDescent="0.2">
      <c r="A359" s="12" t="s">
        <v>37</v>
      </c>
      <c r="B359" s="17" t="s">
        <v>2219</v>
      </c>
      <c r="C359" s="17" t="s">
        <v>3348</v>
      </c>
      <c r="D359" s="12" t="s">
        <v>45</v>
      </c>
      <c r="E359" s="18" t="s">
        <v>3349</v>
      </c>
      <c r="F359" s="19" t="s">
        <v>3350</v>
      </c>
      <c r="G359" s="20">
        <v>1</v>
      </c>
      <c r="H359" s="21">
        <v>0</v>
      </c>
      <c r="I359" s="21">
        <f>ROUND(ROUND(H359,2)*ROUND(G359,3),2)</f>
        <v>0</v>
      </c>
      <c r="O359">
        <f>(I359*21)/100</f>
        <v>0</v>
      </c>
      <c r="P359" t="s">
        <v>17</v>
      </c>
    </row>
    <row r="360" spans="1:16" x14ac:dyDescent="0.2">
      <c r="A360" s="22" t="s">
        <v>42</v>
      </c>
      <c r="E360" s="23" t="s">
        <v>45</v>
      </c>
    </row>
    <row r="361" spans="1:16" x14ac:dyDescent="0.2">
      <c r="A361" s="24" t="s">
        <v>44</v>
      </c>
      <c r="E361" s="25" t="s">
        <v>45</v>
      </c>
    </row>
    <row r="362" spans="1:16" x14ac:dyDescent="0.2">
      <c r="A362" t="s">
        <v>46</v>
      </c>
      <c r="E362" s="23" t="s">
        <v>45</v>
      </c>
    </row>
    <row r="363" spans="1:16" x14ac:dyDescent="0.2">
      <c r="A363" s="12" t="s">
        <v>37</v>
      </c>
      <c r="B363" s="17" t="s">
        <v>2222</v>
      </c>
      <c r="C363" s="17" t="s">
        <v>3351</v>
      </c>
      <c r="D363" s="12" t="s">
        <v>45</v>
      </c>
      <c r="E363" s="18" t="s">
        <v>3352</v>
      </c>
      <c r="F363" s="19" t="s">
        <v>197</v>
      </c>
      <c r="G363" s="20">
        <v>23</v>
      </c>
      <c r="H363" s="21">
        <v>0</v>
      </c>
      <c r="I363" s="21">
        <f>ROUND(ROUND(H363,2)*ROUND(G363,3),2)</f>
        <v>0</v>
      </c>
      <c r="O363">
        <f>(I363*21)/100</f>
        <v>0</v>
      </c>
      <c r="P363" t="s">
        <v>17</v>
      </c>
    </row>
    <row r="364" spans="1:16" x14ac:dyDescent="0.2">
      <c r="A364" s="22" t="s">
        <v>42</v>
      </c>
      <c r="E364" s="23" t="s">
        <v>45</v>
      </c>
    </row>
    <row r="365" spans="1:16" x14ac:dyDescent="0.2">
      <c r="A365" s="24" t="s">
        <v>44</v>
      </c>
      <c r="E365" s="25" t="s">
        <v>45</v>
      </c>
    </row>
    <row r="366" spans="1:16" x14ac:dyDescent="0.2">
      <c r="A366" t="s">
        <v>46</v>
      </c>
      <c r="E366" s="23" t="s">
        <v>45</v>
      </c>
    </row>
    <row r="367" spans="1:16" x14ac:dyDescent="0.2">
      <c r="A367" s="12" t="s">
        <v>37</v>
      </c>
      <c r="B367" s="17" t="s">
        <v>2225</v>
      </c>
      <c r="C367" s="17" t="s">
        <v>3353</v>
      </c>
      <c r="D367" s="12" t="s">
        <v>45</v>
      </c>
      <c r="E367" s="18" t="s">
        <v>3354</v>
      </c>
      <c r="F367" s="19" t="s">
        <v>197</v>
      </c>
      <c r="G367" s="20">
        <v>11.4</v>
      </c>
      <c r="H367" s="21">
        <v>0</v>
      </c>
      <c r="I367" s="21">
        <f>ROUND(ROUND(H367,2)*ROUND(G367,3),2)</f>
        <v>0</v>
      </c>
      <c r="O367">
        <f>(I367*21)/100</f>
        <v>0</v>
      </c>
      <c r="P367" t="s">
        <v>17</v>
      </c>
    </row>
    <row r="368" spans="1:16" x14ac:dyDescent="0.2">
      <c r="A368" s="22" t="s">
        <v>42</v>
      </c>
      <c r="E368" s="23" t="s">
        <v>45</v>
      </c>
    </row>
    <row r="369" spans="1:16" x14ac:dyDescent="0.2">
      <c r="A369" s="24" t="s">
        <v>44</v>
      </c>
      <c r="E369" s="25" t="s">
        <v>45</v>
      </c>
    </row>
    <row r="370" spans="1:16" x14ac:dyDescent="0.2">
      <c r="A370" t="s">
        <v>46</v>
      </c>
      <c r="E370" s="23" t="s">
        <v>45</v>
      </c>
    </row>
    <row r="371" spans="1:16" x14ac:dyDescent="0.2">
      <c r="A371" s="12" t="s">
        <v>37</v>
      </c>
      <c r="B371" s="17" t="s">
        <v>3355</v>
      </c>
      <c r="C371" s="17" t="s">
        <v>3356</v>
      </c>
      <c r="D371" s="12" t="s">
        <v>45</v>
      </c>
      <c r="E371" s="18" t="s">
        <v>3357</v>
      </c>
      <c r="F371" s="19" t="s">
        <v>96</v>
      </c>
      <c r="G371" s="20">
        <v>2</v>
      </c>
      <c r="H371" s="21">
        <v>0</v>
      </c>
      <c r="I371" s="21">
        <f>ROUND(ROUND(H371,2)*ROUND(G371,3),2)</f>
        <v>0</v>
      </c>
      <c r="O371">
        <f>(I371*21)/100</f>
        <v>0</v>
      </c>
      <c r="P371" t="s">
        <v>17</v>
      </c>
    </row>
    <row r="372" spans="1:16" x14ac:dyDescent="0.2">
      <c r="A372" s="22" t="s">
        <v>42</v>
      </c>
      <c r="E372" s="23" t="s">
        <v>45</v>
      </c>
    </row>
    <row r="373" spans="1:16" x14ac:dyDescent="0.2">
      <c r="A373" s="24" t="s">
        <v>44</v>
      </c>
      <c r="E373" s="25" t="s">
        <v>45</v>
      </c>
    </row>
    <row r="374" spans="1:16" x14ac:dyDescent="0.2">
      <c r="A374" t="s">
        <v>46</v>
      </c>
      <c r="E374" s="23" t="s">
        <v>45</v>
      </c>
    </row>
    <row r="375" spans="1:16" x14ac:dyDescent="0.2">
      <c r="A375" s="12" t="s">
        <v>37</v>
      </c>
      <c r="B375" s="17" t="s">
        <v>3358</v>
      </c>
      <c r="C375" s="17" t="s">
        <v>3359</v>
      </c>
      <c r="D375" s="12" t="s">
        <v>45</v>
      </c>
      <c r="E375" s="18" t="s">
        <v>3360</v>
      </c>
      <c r="F375" s="19" t="s">
        <v>96</v>
      </c>
      <c r="G375" s="20">
        <v>6</v>
      </c>
      <c r="H375" s="21">
        <v>0</v>
      </c>
      <c r="I375" s="21">
        <f>ROUND(ROUND(H375,2)*ROUND(G375,3),2)</f>
        <v>0</v>
      </c>
      <c r="O375">
        <f>(I375*21)/100</f>
        <v>0</v>
      </c>
      <c r="P375" t="s">
        <v>17</v>
      </c>
    </row>
    <row r="376" spans="1:16" x14ac:dyDescent="0.2">
      <c r="A376" s="22" t="s">
        <v>42</v>
      </c>
      <c r="E376" s="23" t="s">
        <v>45</v>
      </c>
    </row>
    <row r="377" spans="1:16" x14ac:dyDescent="0.2">
      <c r="A377" s="24" t="s">
        <v>44</v>
      </c>
      <c r="E377" s="25" t="s">
        <v>45</v>
      </c>
    </row>
    <row r="378" spans="1:16" x14ac:dyDescent="0.2">
      <c r="A378" t="s">
        <v>46</v>
      </c>
      <c r="E378" s="23" t="s">
        <v>45</v>
      </c>
    </row>
    <row r="379" spans="1:16" ht="25.5" x14ac:dyDescent="0.2">
      <c r="A379" s="12" t="s">
        <v>37</v>
      </c>
      <c r="B379" s="17" t="s">
        <v>3361</v>
      </c>
      <c r="C379" s="17" t="s">
        <v>3362</v>
      </c>
      <c r="D379" s="12" t="s">
        <v>45</v>
      </c>
      <c r="E379" s="18" t="s">
        <v>3363</v>
      </c>
      <c r="F379" s="19" t="s">
        <v>50</v>
      </c>
      <c r="G379" s="20">
        <v>4</v>
      </c>
      <c r="H379" s="21">
        <v>0</v>
      </c>
      <c r="I379" s="21">
        <f>ROUND(ROUND(H379,2)*ROUND(G379,3),2)</f>
        <v>0</v>
      </c>
      <c r="O379">
        <f>(I379*21)/100</f>
        <v>0</v>
      </c>
      <c r="P379" t="s">
        <v>17</v>
      </c>
    </row>
    <row r="380" spans="1:16" x14ac:dyDescent="0.2">
      <c r="A380" s="22" t="s">
        <v>42</v>
      </c>
      <c r="E380" s="23" t="s">
        <v>45</v>
      </c>
    </row>
    <row r="381" spans="1:16" x14ac:dyDescent="0.2">
      <c r="A381" s="24" t="s">
        <v>44</v>
      </c>
      <c r="E381" s="25" t="s">
        <v>45</v>
      </c>
    </row>
    <row r="382" spans="1:16" x14ac:dyDescent="0.2">
      <c r="A382" t="s">
        <v>46</v>
      </c>
      <c r="E382" s="23" t="s">
        <v>45</v>
      </c>
    </row>
    <row r="383" spans="1:16" x14ac:dyDescent="0.2">
      <c r="A383" s="12" t="s">
        <v>37</v>
      </c>
      <c r="B383" s="17" t="s">
        <v>3364</v>
      </c>
      <c r="C383" s="17" t="s">
        <v>3365</v>
      </c>
      <c r="D383" s="12" t="s">
        <v>45</v>
      </c>
      <c r="E383" s="18" t="s">
        <v>3366</v>
      </c>
      <c r="F383" s="19" t="s">
        <v>96</v>
      </c>
      <c r="G383" s="20">
        <v>6</v>
      </c>
      <c r="H383" s="21">
        <v>0</v>
      </c>
      <c r="I383" s="21">
        <f>ROUND(ROUND(H383,2)*ROUND(G383,3),2)</f>
        <v>0</v>
      </c>
      <c r="O383">
        <f>(I383*21)/100</f>
        <v>0</v>
      </c>
      <c r="P383" t="s">
        <v>17</v>
      </c>
    </row>
    <row r="384" spans="1:16" x14ac:dyDescent="0.2">
      <c r="A384" s="22" t="s">
        <v>42</v>
      </c>
      <c r="E384" s="23" t="s">
        <v>45</v>
      </c>
    </row>
    <row r="385" spans="1:16" x14ac:dyDescent="0.2">
      <c r="A385" s="24" t="s">
        <v>44</v>
      </c>
      <c r="E385" s="25" t="s">
        <v>45</v>
      </c>
    </row>
    <row r="386" spans="1:16" x14ac:dyDescent="0.2">
      <c r="A386" t="s">
        <v>46</v>
      </c>
      <c r="E386" s="23" t="s">
        <v>45</v>
      </c>
    </row>
    <row r="387" spans="1:16" x14ac:dyDescent="0.2">
      <c r="A387" s="12" t="s">
        <v>37</v>
      </c>
      <c r="B387" s="17" t="s">
        <v>3367</v>
      </c>
      <c r="C387" s="17" t="s">
        <v>3368</v>
      </c>
      <c r="D387" s="12" t="s">
        <v>45</v>
      </c>
      <c r="E387" s="18" t="s">
        <v>3369</v>
      </c>
      <c r="F387" s="19" t="s">
        <v>166</v>
      </c>
      <c r="G387" s="20">
        <v>4.1500000000000004</v>
      </c>
      <c r="H387" s="21">
        <v>0</v>
      </c>
      <c r="I387" s="21">
        <f>ROUND(ROUND(H387,2)*ROUND(G387,3),2)</f>
        <v>0</v>
      </c>
      <c r="O387">
        <f>(I387*21)/100</f>
        <v>0</v>
      </c>
      <c r="P387" t="s">
        <v>17</v>
      </c>
    </row>
    <row r="388" spans="1:16" x14ac:dyDescent="0.2">
      <c r="A388" s="22" t="s">
        <v>42</v>
      </c>
      <c r="E388" s="23" t="s">
        <v>45</v>
      </c>
    </row>
    <row r="389" spans="1:16" x14ac:dyDescent="0.2">
      <c r="A389" s="24" t="s">
        <v>44</v>
      </c>
      <c r="E389" s="25" t="s">
        <v>45</v>
      </c>
    </row>
    <row r="390" spans="1:16" x14ac:dyDescent="0.2">
      <c r="A390" t="s">
        <v>46</v>
      </c>
      <c r="E390" s="23" t="s">
        <v>45</v>
      </c>
    </row>
    <row r="391" spans="1:16" x14ac:dyDescent="0.2">
      <c r="A391" s="12" t="s">
        <v>37</v>
      </c>
      <c r="B391" s="17" t="s">
        <v>3370</v>
      </c>
      <c r="C391" s="17" t="s">
        <v>3371</v>
      </c>
      <c r="D391" s="12" t="s">
        <v>45</v>
      </c>
      <c r="E391" s="18" t="s">
        <v>3372</v>
      </c>
      <c r="F391" s="19" t="s">
        <v>3250</v>
      </c>
      <c r="G391" s="20">
        <v>1</v>
      </c>
      <c r="H391" s="21">
        <v>0</v>
      </c>
      <c r="I391" s="21">
        <f>ROUND(ROUND(H391,2)*ROUND(G391,3),2)</f>
        <v>0</v>
      </c>
      <c r="O391">
        <f>(I391*21)/100</f>
        <v>0</v>
      </c>
      <c r="P391" t="s">
        <v>17</v>
      </c>
    </row>
    <row r="392" spans="1:16" x14ac:dyDescent="0.2">
      <c r="A392" s="22" t="s">
        <v>42</v>
      </c>
      <c r="E392" s="23" t="s">
        <v>45</v>
      </c>
    </row>
    <row r="393" spans="1:16" x14ac:dyDescent="0.2">
      <c r="A393" s="24" t="s">
        <v>44</v>
      </c>
      <c r="E393" s="25" t="s">
        <v>45</v>
      </c>
    </row>
    <row r="394" spans="1:16" x14ac:dyDescent="0.2">
      <c r="A394" t="s">
        <v>46</v>
      </c>
      <c r="E394" s="23" t="s">
        <v>45</v>
      </c>
    </row>
    <row r="395" spans="1:16" x14ac:dyDescent="0.2">
      <c r="A395" s="12" t="s">
        <v>37</v>
      </c>
      <c r="B395" s="17" t="s">
        <v>3373</v>
      </c>
      <c r="C395" s="17" t="s">
        <v>3374</v>
      </c>
      <c r="D395" s="12" t="s">
        <v>45</v>
      </c>
      <c r="E395" s="18" t="s">
        <v>3375</v>
      </c>
      <c r="F395" s="19" t="s">
        <v>3250</v>
      </c>
      <c r="G395" s="20">
        <v>1</v>
      </c>
      <c r="H395" s="21">
        <v>0</v>
      </c>
      <c r="I395" s="21">
        <f>ROUND(ROUND(H395,2)*ROUND(G395,3),2)</f>
        <v>0</v>
      </c>
      <c r="O395">
        <f>(I395*21)/100</f>
        <v>0</v>
      </c>
      <c r="P395" t="s">
        <v>17</v>
      </c>
    </row>
    <row r="396" spans="1:16" x14ac:dyDescent="0.2">
      <c r="A396" s="22" t="s">
        <v>42</v>
      </c>
      <c r="E396" s="23" t="s">
        <v>45</v>
      </c>
    </row>
    <row r="397" spans="1:16" x14ac:dyDescent="0.2">
      <c r="A397" s="24" t="s">
        <v>44</v>
      </c>
      <c r="E397" s="25" t="s">
        <v>45</v>
      </c>
    </row>
    <row r="398" spans="1:16" x14ac:dyDescent="0.2">
      <c r="A398" t="s">
        <v>46</v>
      </c>
      <c r="E398" s="23" t="s">
        <v>45</v>
      </c>
    </row>
    <row r="399" spans="1:16" x14ac:dyDescent="0.2">
      <c r="A399" s="12" t="s">
        <v>37</v>
      </c>
      <c r="B399" s="17" t="s">
        <v>3376</v>
      </c>
      <c r="C399" s="17" t="s">
        <v>3377</v>
      </c>
      <c r="D399" s="12" t="s">
        <v>45</v>
      </c>
      <c r="E399" s="18" t="s">
        <v>3378</v>
      </c>
      <c r="F399" s="19" t="s">
        <v>89</v>
      </c>
      <c r="G399" s="20">
        <v>6</v>
      </c>
      <c r="H399" s="21">
        <v>0</v>
      </c>
      <c r="I399" s="21">
        <f>ROUND(ROUND(H399,2)*ROUND(G399,3),2)</f>
        <v>0</v>
      </c>
      <c r="O399">
        <f>(I399*21)/100</f>
        <v>0</v>
      </c>
      <c r="P399" t="s">
        <v>17</v>
      </c>
    </row>
    <row r="400" spans="1:16" x14ac:dyDescent="0.2">
      <c r="A400" s="22" t="s">
        <v>42</v>
      </c>
      <c r="E400" s="23" t="s">
        <v>45</v>
      </c>
    </row>
    <row r="401" spans="1:18" x14ac:dyDescent="0.2">
      <c r="A401" s="24" t="s">
        <v>44</v>
      </c>
      <c r="E401" s="25" t="s">
        <v>45</v>
      </c>
    </row>
    <row r="402" spans="1:18" x14ac:dyDescent="0.2">
      <c r="A402" t="s">
        <v>46</v>
      </c>
      <c r="E402" s="23" t="s">
        <v>45</v>
      </c>
    </row>
    <row r="403" spans="1:18" x14ac:dyDescent="0.2">
      <c r="A403" s="12" t="s">
        <v>37</v>
      </c>
      <c r="B403" s="17" t="s">
        <v>3379</v>
      </c>
      <c r="C403" s="17" t="s">
        <v>3380</v>
      </c>
      <c r="D403" s="12" t="s">
        <v>45</v>
      </c>
      <c r="E403" s="18" t="s">
        <v>3381</v>
      </c>
      <c r="F403" s="19" t="s">
        <v>89</v>
      </c>
      <c r="G403" s="20">
        <v>3</v>
      </c>
      <c r="H403" s="21">
        <v>0</v>
      </c>
      <c r="I403" s="21">
        <f>ROUND(ROUND(H403,2)*ROUND(G403,3),2)</f>
        <v>0</v>
      </c>
      <c r="O403">
        <f>(I403*21)/100</f>
        <v>0</v>
      </c>
      <c r="P403" t="s">
        <v>17</v>
      </c>
    </row>
    <row r="404" spans="1:18" x14ac:dyDescent="0.2">
      <c r="A404" s="22" t="s">
        <v>42</v>
      </c>
      <c r="E404" s="23" t="s">
        <v>45</v>
      </c>
    </row>
    <row r="405" spans="1:18" x14ac:dyDescent="0.2">
      <c r="A405" s="24" t="s">
        <v>44</v>
      </c>
      <c r="E405" s="25" t="s">
        <v>45</v>
      </c>
    </row>
    <row r="406" spans="1:18" x14ac:dyDescent="0.2">
      <c r="A406" t="s">
        <v>46</v>
      </c>
      <c r="E406" s="23" t="s">
        <v>45</v>
      </c>
    </row>
    <row r="407" spans="1:18" ht="12.75" customHeight="1" x14ac:dyDescent="0.2">
      <c r="A407" s="2" t="s">
        <v>35</v>
      </c>
      <c r="B407" s="2"/>
      <c r="C407" s="27" t="s">
        <v>67</v>
      </c>
      <c r="D407" s="2"/>
      <c r="E407" s="15" t="s">
        <v>3382</v>
      </c>
      <c r="F407" s="2"/>
      <c r="G407" s="2"/>
      <c r="H407" s="2"/>
      <c r="I407" s="28">
        <f>0+Q407</f>
        <v>0</v>
      </c>
      <c r="O407">
        <f>0+R407</f>
        <v>0</v>
      </c>
      <c r="Q407">
        <f>0+I408+I412+I416+I420</f>
        <v>0</v>
      </c>
      <c r="R407">
        <f>0+O408+O412+O416+O420</f>
        <v>0</v>
      </c>
    </row>
    <row r="408" spans="1:18" x14ac:dyDescent="0.2">
      <c r="A408" s="12" t="s">
        <v>37</v>
      </c>
      <c r="B408" s="17" t="s">
        <v>498</v>
      </c>
      <c r="C408" s="17" t="s">
        <v>3383</v>
      </c>
      <c r="D408" s="12" t="s">
        <v>45</v>
      </c>
      <c r="E408" s="18" t="s">
        <v>3384</v>
      </c>
      <c r="F408" s="19" t="s">
        <v>89</v>
      </c>
      <c r="G408" s="20">
        <v>5</v>
      </c>
      <c r="H408" s="21">
        <v>0</v>
      </c>
      <c r="I408" s="21">
        <f>ROUND(ROUND(H408,2)*ROUND(G408,3),2)</f>
        <v>0</v>
      </c>
      <c r="O408">
        <f>(I408*21)/100</f>
        <v>0</v>
      </c>
      <c r="P408" t="s">
        <v>17</v>
      </c>
    </row>
    <row r="409" spans="1:18" x14ac:dyDescent="0.2">
      <c r="A409" s="22" t="s">
        <v>42</v>
      </c>
      <c r="E409" s="23" t="s">
        <v>45</v>
      </c>
    </row>
    <row r="410" spans="1:18" x14ac:dyDescent="0.2">
      <c r="A410" s="24" t="s">
        <v>44</v>
      </c>
      <c r="E410" s="25" t="s">
        <v>45</v>
      </c>
    </row>
    <row r="411" spans="1:18" x14ac:dyDescent="0.2">
      <c r="A411" t="s">
        <v>46</v>
      </c>
      <c r="E411" s="23" t="s">
        <v>45</v>
      </c>
    </row>
    <row r="412" spans="1:18" x14ac:dyDescent="0.2">
      <c r="A412" s="12" t="s">
        <v>37</v>
      </c>
      <c r="B412" s="17" t="s">
        <v>505</v>
      </c>
      <c r="C412" s="17" t="s">
        <v>3385</v>
      </c>
      <c r="D412" s="12" t="s">
        <v>45</v>
      </c>
      <c r="E412" s="18" t="s">
        <v>3386</v>
      </c>
      <c r="F412" s="19" t="s">
        <v>89</v>
      </c>
      <c r="G412" s="20">
        <v>5</v>
      </c>
      <c r="H412" s="21">
        <v>0</v>
      </c>
      <c r="I412" s="21">
        <f>ROUND(ROUND(H412,2)*ROUND(G412,3),2)</f>
        <v>0</v>
      </c>
      <c r="O412">
        <f>(I412*21)/100</f>
        <v>0</v>
      </c>
      <c r="P412" t="s">
        <v>17</v>
      </c>
    </row>
    <row r="413" spans="1:18" x14ac:dyDescent="0.2">
      <c r="A413" s="22" t="s">
        <v>42</v>
      </c>
      <c r="E413" s="23" t="s">
        <v>45</v>
      </c>
    </row>
    <row r="414" spans="1:18" x14ac:dyDescent="0.2">
      <c r="A414" s="24" t="s">
        <v>44</v>
      </c>
      <c r="E414" s="25" t="s">
        <v>45</v>
      </c>
    </row>
    <row r="415" spans="1:18" x14ac:dyDescent="0.2">
      <c r="A415" t="s">
        <v>46</v>
      </c>
      <c r="E415" s="23" t="s">
        <v>45</v>
      </c>
    </row>
    <row r="416" spans="1:18" x14ac:dyDescent="0.2">
      <c r="A416" s="12" t="s">
        <v>37</v>
      </c>
      <c r="B416" s="17" t="s">
        <v>510</v>
      </c>
      <c r="C416" s="17" t="s">
        <v>3387</v>
      </c>
      <c r="D416" s="12" t="s">
        <v>45</v>
      </c>
      <c r="E416" s="18" t="s">
        <v>3388</v>
      </c>
      <c r="F416" s="19" t="s">
        <v>197</v>
      </c>
      <c r="G416" s="20">
        <v>215</v>
      </c>
      <c r="H416" s="21">
        <v>0</v>
      </c>
      <c r="I416" s="21">
        <f>ROUND(ROUND(H416,2)*ROUND(G416,3),2)</f>
        <v>0</v>
      </c>
      <c r="O416">
        <f>(I416*21)/100</f>
        <v>0</v>
      </c>
      <c r="P416" t="s">
        <v>17</v>
      </c>
    </row>
    <row r="417" spans="1:18" x14ac:dyDescent="0.2">
      <c r="A417" s="22" t="s">
        <v>42</v>
      </c>
      <c r="E417" s="23" t="s">
        <v>45</v>
      </c>
    </row>
    <row r="418" spans="1:18" x14ac:dyDescent="0.2">
      <c r="A418" s="24" t="s">
        <v>44</v>
      </c>
      <c r="E418" s="25" t="s">
        <v>45</v>
      </c>
    </row>
    <row r="419" spans="1:18" x14ac:dyDescent="0.2">
      <c r="A419" t="s">
        <v>46</v>
      </c>
      <c r="E419" s="23" t="s">
        <v>45</v>
      </c>
    </row>
    <row r="420" spans="1:18" x14ac:dyDescent="0.2">
      <c r="A420" s="12" t="s">
        <v>37</v>
      </c>
      <c r="B420" s="17" t="s">
        <v>514</v>
      </c>
      <c r="C420" s="17" t="s">
        <v>3389</v>
      </c>
      <c r="D420" s="12" t="s">
        <v>45</v>
      </c>
      <c r="E420" s="18" t="s">
        <v>3390</v>
      </c>
      <c r="F420" s="19" t="s">
        <v>197</v>
      </c>
      <c r="G420" s="20">
        <v>210</v>
      </c>
      <c r="H420" s="21">
        <v>0</v>
      </c>
      <c r="I420" s="21">
        <f>ROUND(ROUND(H420,2)*ROUND(G420,3),2)</f>
        <v>0</v>
      </c>
      <c r="O420">
        <f>(I420*21)/100</f>
        <v>0</v>
      </c>
      <c r="P420" t="s">
        <v>17</v>
      </c>
    </row>
    <row r="421" spans="1:18" x14ac:dyDescent="0.2">
      <c r="A421" s="22" t="s">
        <v>42</v>
      </c>
      <c r="E421" s="23" t="s">
        <v>45</v>
      </c>
    </row>
    <row r="422" spans="1:18" x14ac:dyDescent="0.2">
      <c r="A422" s="24" t="s">
        <v>44</v>
      </c>
      <c r="E422" s="25" t="s">
        <v>45</v>
      </c>
    </row>
    <row r="423" spans="1:18" x14ac:dyDescent="0.2">
      <c r="A423" t="s">
        <v>46</v>
      </c>
      <c r="E423" s="23" t="s">
        <v>45</v>
      </c>
    </row>
    <row r="424" spans="1:18" ht="12.75" customHeight="1" x14ac:dyDescent="0.2">
      <c r="A424" s="2" t="s">
        <v>35</v>
      </c>
      <c r="B424" s="2"/>
      <c r="C424" s="27" t="s">
        <v>32</v>
      </c>
      <c r="D424" s="2"/>
      <c r="E424" s="15" t="s">
        <v>3391</v>
      </c>
      <c r="F424" s="2"/>
      <c r="G424" s="2"/>
      <c r="H424" s="2"/>
      <c r="I424" s="28">
        <f>0+Q424</f>
        <v>0</v>
      </c>
      <c r="O424">
        <f>0+R424</f>
        <v>0</v>
      </c>
      <c r="Q424">
        <f>0+I425</f>
        <v>0</v>
      </c>
      <c r="R424">
        <f>0+O425</f>
        <v>0</v>
      </c>
    </row>
    <row r="425" spans="1:18" ht="25.5" x14ac:dyDescent="0.2">
      <c r="A425" s="12" t="s">
        <v>37</v>
      </c>
      <c r="B425" s="17" t="s">
        <v>520</v>
      </c>
      <c r="C425" s="17" t="s">
        <v>3392</v>
      </c>
      <c r="D425" s="12" t="s">
        <v>45</v>
      </c>
      <c r="E425" s="18" t="s">
        <v>3393</v>
      </c>
      <c r="F425" s="19" t="s">
        <v>197</v>
      </c>
      <c r="G425" s="20">
        <v>8</v>
      </c>
      <c r="H425" s="21">
        <v>0</v>
      </c>
      <c r="I425" s="21">
        <f>ROUND(ROUND(H425,2)*ROUND(G425,3),2)</f>
        <v>0</v>
      </c>
      <c r="O425">
        <f>(I425*21)/100</f>
        <v>0</v>
      </c>
      <c r="P425" t="s">
        <v>17</v>
      </c>
    </row>
    <row r="426" spans="1:18" x14ac:dyDescent="0.2">
      <c r="A426" s="22" t="s">
        <v>42</v>
      </c>
      <c r="E426" s="23" t="s">
        <v>45</v>
      </c>
    </row>
    <row r="427" spans="1:18" x14ac:dyDescent="0.2">
      <c r="A427" s="24" t="s">
        <v>44</v>
      </c>
      <c r="E427" s="25" t="s">
        <v>45</v>
      </c>
    </row>
    <row r="428" spans="1:18" x14ac:dyDescent="0.2">
      <c r="A428" t="s">
        <v>46</v>
      </c>
      <c r="E428" s="23" t="s">
        <v>45</v>
      </c>
    </row>
    <row r="429" spans="1:18" ht="12.75" customHeight="1" x14ac:dyDescent="0.2">
      <c r="A429" s="2" t="s">
        <v>35</v>
      </c>
      <c r="B429" s="2"/>
      <c r="C429" s="27" t="s">
        <v>3394</v>
      </c>
      <c r="D429" s="2"/>
      <c r="E429" s="15" t="s">
        <v>3395</v>
      </c>
      <c r="F429" s="2"/>
      <c r="G429" s="2"/>
      <c r="H429" s="2"/>
      <c r="I429" s="28">
        <f>0+Q429</f>
        <v>0</v>
      </c>
      <c r="O429">
        <f>0+R429</f>
        <v>0</v>
      </c>
      <c r="Q429">
        <f>0+I430</f>
        <v>0</v>
      </c>
      <c r="R429">
        <f>0+O430</f>
        <v>0</v>
      </c>
    </row>
    <row r="430" spans="1:18" ht="25.5" x14ac:dyDescent="0.2">
      <c r="A430" s="12" t="s">
        <v>37</v>
      </c>
      <c r="B430" s="17" t="s">
        <v>526</v>
      </c>
      <c r="C430" s="17" t="s">
        <v>3396</v>
      </c>
      <c r="D430" s="12" t="s">
        <v>45</v>
      </c>
      <c r="E430" s="18" t="s">
        <v>3397</v>
      </c>
      <c r="F430" s="19" t="s">
        <v>150</v>
      </c>
      <c r="G430" s="20">
        <v>551.26800000000003</v>
      </c>
      <c r="H430" s="21">
        <v>0</v>
      </c>
      <c r="I430" s="21">
        <f>ROUND(ROUND(H430,2)*ROUND(G430,3),2)</f>
        <v>0</v>
      </c>
      <c r="O430">
        <f>(I430*21)/100</f>
        <v>0</v>
      </c>
      <c r="P430" t="s">
        <v>17</v>
      </c>
    </row>
    <row r="431" spans="1:18" x14ac:dyDescent="0.2">
      <c r="A431" s="22" t="s">
        <v>42</v>
      </c>
      <c r="E431" s="23" t="s">
        <v>45</v>
      </c>
    </row>
    <row r="432" spans="1:18" x14ac:dyDescent="0.2">
      <c r="A432" s="24" t="s">
        <v>44</v>
      </c>
      <c r="E432" s="25" t="s">
        <v>45</v>
      </c>
    </row>
    <row r="433" spans="1:18" x14ac:dyDescent="0.2">
      <c r="A433" t="s">
        <v>46</v>
      </c>
      <c r="E433" s="23" t="s">
        <v>45</v>
      </c>
    </row>
    <row r="434" spans="1:18" ht="12.75" customHeight="1" x14ac:dyDescent="0.2">
      <c r="A434" s="2" t="s">
        <v>35</v>
      </c>
      <c r="B434" s="2"/>
      <c r="C434" s="27" t="s">
        <v>57</v>
      </c>
      <c r="D434" s="2"/>
      <c r="E434" s="15" t="s">
        <v>3398</v>
      </c>
      <c r="F434" s="2"/>
      <c r="G434" s="2"/>
      <c r="H434" s="2"/>
      <c r="I434" s="28">
        <f>0+Q434</f>
        <v>0</v>
      </c>
      <c r="O434">
        <f>0+R434</f>
        <v>0</v>
      </c>
      <c r="Q434">
        <f>0+I435+I439+I443+I447+I451+I455+I459+I463</f>
        <v>0</v>
      </c>
      <c r="R434">
        <f>0+O435+O439+O443+O447+O451+O455+O459+O463</f>
        <v>0</v>
      </c>
    </row>
    <row r="435" spans="1:18" x14ac:dyDescent="0.2">
      <c r="A435" s="12" t="s">
        <v>37</v>
      </c>
      <c r="B435" s="17" t="s">
        <v>3399</v>
      </c>
      <c r="C435" s="17" t="s">
        <v>3400</v>
      </c>
      <c r="D435" s="12" t="s">
        <v>45</v>
      </c>
      <c r="E435" s="18" t="s">
        <v>3401</v>
      </c>
      <c r="F435" s="19" t="s">
        <v>96</v>
      </c>
      <c r="G435" s="20">
        <v>1</v>
      </c>
      <c r="H435" s="21">
        <v>0</v>
      </c>
      <c r="I435" s="21">
        <f>ROUND(ROUND(H435,2)*ROUND(G435,3),2)</f>
        <v>0</v>
      </c>
      <c r="O435">
        <f>(I435*21)/100</f>
        <v>0</v>
      </c>
      <c r="P435" t="s">
        <v>17</v>
      </c>
    </row>
    <row r="436" spans="1:18" x14ac:dyDescent="0.2">
      <c r="A436" s="22" t="s">
        <v>42</v>
      </c>
      <c r="E436" s="23" t="s">
        <v>45</v>
      </c>
    </row>
    <row r="437" spans="1:18" x14ac:dyDescent="0.2">
      <c r="A437" s="24" t="s">
        <v>44</v>
      </c>
      <c r="E437" s="25" t="s">
        <v>45</v>
      </c>
    </row>
    <row r="438" spans="1:18" x14ac:dyDescent="0.2">
      <c r="A438" t="s">
        <v>46</v>
      </c>
      <c r="E438" s="23" t="s">
        <v>45</v>
      </c>
    </row>
    <row r="439" spans="1:18" x14ac:dyDescent="0.2">
      <c r="A439" s="12" t="s">
        <v>37</v>
      </c>
      <c r="B439" s="17" t="s">
        <v>3402</v>
      </c>
      <c r="C439" s="17" t="s">
        <v>3403</v>
      </c>
      <c r="D439" s="12" t="s">
        <v>45</v>
      </c>
      <c r="E439" s="18" t="s">
        <v>3404</v>
      </c>
      <c r="F439" s="19" t="s">
        <v>129</v>
      </c>
      <c r="G439" s="20">
        <v>20</v>
      </c>
      <c r="H439" s="21">
        <v>0</v>
      </c>
      <c r="I439" s="21">
        <f>ROUND(ROUND(H439,2)*ROUND(G439,3),2)</f>
        <v>0</v>
      </c>
      <c r="O439">
        <f>(I439*21)/100</f>
        <v>0</v>
      </c>
      <c r="P439" t="s">
        <v>17</v>
      </c>
    </row>
    <row r="440" spans="1:18" x14ac:dyDescent="0.2">
      <c r="A440" s="22" t="s">
        <v>42</v>
      </c>
      <c r="E440" s="23" t="s">
        <v>45</v>
      </c>
    </row>
    <row r="441" spans="1:18" x14ac:dyDescent="0.2">
      <c r="A441" s="24" t="s">
        <v>44</v>
      </c>
      <c r="E441" s="25" t="s">
        <v>45</v>
      </c>
    </row>
    <row r="442" spans="1:18" x14ac:dyDescent="0.2">
      <c r="A442" t="s">
        <v>46</v>
      </c>
      <c r="E442" s="23" t="s">
        <v>45</v>
      </c>
    </row>
    <row r="443" spans="1:18" x14ac:dyDescent="0.2">
      <c r="A443" s="12" t="s">
        <v>37</v>
      </c>
      <c r="B443" s="17" t="s">
        <v>3405</v>
      </c>
      <c r="C443" s="17" t="s">
        <v>3406</v>
      </c>
      <c r="D443" s="12" t="s">
        <v>45</v>
      </c>
      <c r="E443" s="18" t="s">
        <v>3407</v>
      </c>
      <c r="F443" s="19" t="s">
        <v>129</v>
      </c>
      <c r="G443" s="20">
        <v>24</v>
      </c>
      <c r="H443" s="21">
        <v>0</v>
      </c>
      <c r="I443" s="21">
        <f>ROUND(ROUND(H443,2)*ROUND(G443,3),2)</f>
        <v>0</v>
      </c>
      <c r="O443">
        <f>(I443*21)/100</f>
        <v>0</v>
      </c>
      <c r="P443" t="s">
        <v>17</v>
      </c>
    </row>
    <row r="444" spans="1:18" x14ac:dyDescent="0.2">
      <c r="A444" s="22" t="s">
        <v>42</v>
      </c>
      <c r="E444" s="23" t="s">
        <v>45</v>
      </c>
    </row>
    <row r="445" spans="1:18" x14ac:dyDescent="0.2">
      <c r="A445" s="24" t="s">
        <v>44</v>
      </c>
      <c r="E445" s="25" t="s">
        <v>45</v>
      </c>
    </row>
    <row r="446" spans="1:18" x14ac:dyDescent="0.2">
      <c r="A446" t="s">
        <v>46</v>
      </c>
      <c r="E446" s="23" t="s">
        <v>45</v>
      </c>
    </row>
    <row r="447" spans="1:18" x14ac:dyDescent="0.2">
      <c r="A447" s="12" t="s">
        <v>37</v>
      </c>
      <c r="B447" s="17" t="s">
        <v>3408</v>
      </c>
      <c r="C447" s="17" t="s">
        <v>3409</v>
      </c>
      <c r="D447" s="12" t="s">
        <v>45</v>
      </c>
      <c r="E447" s="18" t="s">
        <v>3410</v>
      </c>
      <c r="F447" s="19" t="s">
        <v>96</v>
      </c>
      <c r="G447" s="20">
        <v>1</v>
      </c>
      <c r="H447" s="21">
        <v>0</v>
      </c>
      <c r="I447" s="21">
        <f>ROUND(ROUND(H447,2)*ROUND(G447,3),2)</f>
        <v>0</v>
      </c>
      <c r="O447">
        <f>(I447*21)/100</f>
        <v>0</v>
      </c>
      <c r="P447" t="s">
        <v>17</v>
      </c>
    </row>
    <row r="448" spans="1:18" x14ac:dyDescent="0.2">
      <c r="A448" s="22" t="s">
        <v>42</v>
      </c>
      <c r="E448" s="23" t="s">
        <v>45</v>
      </c>
    </row>
    <row r="449" spans="1:16" x14ac:dyDescent="0.2">
      <c r="A449" s="24" t="s">
        <v>44</v>
      </c>
      <c r="E449" s="25" t="s">
        <v>45</v>
      </c>
    </row>
    <row r="450" spans="1:16" x14ac:dyDescent="0.2">
      <c r="A450" t="s">
        <v>46</v>
      </c>
      <c r="E450" s="23" t="s">
        <v>45</v>
      </c>
    </row>
    <row r="451" spans="1:16" x14ac:dyDescent="0.2">
      <c r="A451" s="12" t="s">
        <v>37</v>
      </c>
      <c r="B451" s="17" t="s">
        <v>3411</v>
      </c>
      <c r="C451" s="17" t="s">
        <v>3412</v>
      </c>
      <c r="D451" s="12" t="s">
        <v>45</v>
      </c>
      <c r="E451" s="18" t="s">
        <v>3413</v>
      </c>
      <c r="F451" s="19" t="s">
        <v>96</v>
      </c>
      <c r="G451" s="20">
        <v>1</v>
      </c>
      <c r="H451" s="21">
        <v>0</v>
      </c>
      <c r="I451" s="21">
        <f>ROUND(ROUND(H451,2)*ROUND(G451,3),2)</f>
        <v>0</v>
      </c>
      <c r="O451">
        <f>(I451*21)/100</f>
        <v>0</v>
      </c>
      <c r="P451" t="s">
        <v>17</v>
      </c>
    </row>
    <row r="452" spans="1:16" x14ac:dyDescent="0.2">
      <c r="A452" s="22" t="s">
        <v>42</v>
      </c>
      <c r="E452" s="23" t="s">
        <v>45</v>
      </c>
    </row>
    <row r="453" spans="1:16" x14ac:dyDescent="0.2">
      <c r="A453" s="24" t="s">
        <v>44</v>
      </c>
      <c r="E453" s="25" t="s">
        <v>45</v>
      </c>
    </row>
    <row r="454" spans="1:16" x14ac:dyDescent="0.2">
      <c r="A454" t="s">
        <v>46</v>
      </c>
      <c r="E454" s="23" t="s">
        <v>45</v>
      </c>
    </row>
    <row r="455" spans="1:16" x14ac:dyDescent="0.2">
      <c r="A455" s="12" t="s">
        <v>37</v>
      </c>
      <c r="B455" s="17" t="s">
        <v>3414</v>
      </c>
      <c r="C455" s="17" t="s">
        <v>3415</v>
      </c>
      <c r="D455" s="12" t="s">
        <v>45</v>
      </c>
      <c r="E455" s="18" t="s">
        <v>3416</v>
      </c>
      <c r="F455" s="19" t="s">
        <v>96</v>
      </c>
      <c r="G455" s="20">
        <v>1</v>
      </c>
      <c r="H455" s="21">
        <v>0</v>
      </c>
      <c r="I455" s="21">
        <f>ROUND(ROUND(H455,2)*ROUND(G455,3),2)</f>
        <v>0</v>
      </c>
      <c r="O455">
        <f>(I455*21)/100</f>
        <v>0</v>
      </c>
      <c r="P455" t="s">
        <v>17</v>
      </c>
    </row>
    <row r="456" spans="1:16" x14ac:dyDescent="0.2">
      <c r="A456" s="22" t="s">
        <v>42</v>
      </c>
      <c r="E456" s="23" t="s">
        <v>45</v>
      </c>
    </row>
    <row r="457" spans="1:16" x14ac:dyDescent="0.2">
      <c r="A457" s="24" t="s">
        <v>44</v>
      </c>
      <c r="E457" s="25" t="s">
        <v>45</v>
      </c>
    </row>
    <row r="458" spans="1:16" x14ac:dyDescent="0.2">
      <c r="A458" t="s">
        <v>46</v>
      </c>
      <c r="E458" s="23" t="s">
        <v>45</v>
      </c>
    </row>
    <row r="459" spans="1:16" x14ac:dyDescent="0.2">
      <c r="A459" s="12" t="s">
        <v>37</v>
      </c>
      <c r="B459" s="17" t="s">
        <v>3417</v>
      </c>
      <c r="C459" s="17" t="s">
        <v>3418</v>
      </c>
      <c r="D459" s="12" t="s">
        <v>45</v>
      </c>
      <c r="E459" s="18" t="s">
        <v>3419</v>
      </c>
      <c r="F459" s="19" t="s">
        <v>96</v>
      </c>
      <c r="G459" s="20">
        <v>1</v>
      </c>
      <c r="H459" s="21">
        <v>0</v>
      </c>
      <c r="I459" s="21">
        <f>ROUND(ROUND(H459,2)*ROUND(G459,3),2)</f>
        <v>0</v>
      </c>
      <c r="O459">
        <f>(I459*21)/100</f>
        <v>0</v>
      </c>
      <c r="P459" t="s">
        <v>17</v>
      </c>
    </row>
    <row r="460" spans="1:16" x14ac:dyDescent="0.2">
      <c r="A460" s="22" t="s">
        <v>42</v>
      </c>
      <c r="E460" s="23" t="s">
        <v>45</v>
      </c>
    </row>
    <row r="461" spans="1:16" x14ac:dyDescent="0.2">
      <c r="A461" s="24" t="s">
        <v>44</v>
      </c>
      <c r="E461" s="25" t="s">
        <v>45</v>
      </c>
    </row>
    <row r="462" spans="1:16" x14ac:dyDescent="0.2">
      <c r="A462" t="s">
        <v>46</v>
      </c>
      <c r="E462" s="23" t="s">
        <v>45</v>
      </c>
    </row>
    <row r="463" spans="1:16" x14ac:dyDescent="0.2">
      <c r="A463" s="12" t="s">
        <v>37</v>
      </c>
      <c r="B463" s="17" t="s">
        <v>3420</v>
      </c>
      <c r="C463" s="17" t="s">
        <v>3421</v>
      </c>
      <c r="D463" s="12" t="s">
        <v>45</v>
      </c>
      <c r="E463" s="18" t="s">
        <v>3422</v>
      </c>
      <c r="F463" s="19" t="s">
        <v>96</v>
      </c>
      <c r="G463" s="20">
        <v>1</v>
      </c>
      <c r="H463" s="21">
        <v>0</v>
      </c>
      <c r="I463" s="21">
        <f>ROUND(ROUND(H463,2)*ROUND(G463,3),2)</f>
        <v>0</v>
      </c>
      <c r="O463">
        <f>(I463*21)/100</f>
        <v>0</v>
      </c>
      <c r="P463" t="s">
        <v>17</v>
      </c>
    </row>
    <row r="464" spans="1:16" x14ac:dyDescent="0.2">
      <c r="A464" s="22" t="s">
        <v>42</v>
      </c>
      <c r="E464" s="23" t="s">
        <v>45</v>
      </c>
    </row>
    <row r="465" spans="1:18" x14ac:dyDescent="0.2">
      <c r="A465" s="24" t="s">
        <v>44</v>
      </c>
      <c r="E465" s="25" t="s">
        <v>45</v>
      </c>
    </row>
    <row r="466" spans="1:18" x14ac:dyDescent="0.2">
      <c r="A466" t="s">
        <v>46</v>
      </c>
      <c r="E466" s="23" t="s">
        <v>45</v>
      </c>
    </row>
    <row r="467" spans="1:18" ht="12.75" customHeight="1" x14ac:dyDescent="0.2">
      <c r="A467" s="2" t="s">
        <v>35</v>
      </c>
      <c r="B467" s="2"/>
      <c r="C467" s="27" t="s">
        <v>3423</v>
      </c>
      <c r="D467" s="2"/>
      <c r="E467" s="15" t="s">
        <v>3424</v>
      </c>
      <c r="F467" s="2"/>
      <c r="G467" s="2"/>
      <c r="H467" s="2"/>
      <c r="I467" s="28">
        <f>0+Q467</f>
        <v>0</v>
      </c>
      <c r="O467">
        <f>0+R467</f>
        <v>0</v>
      </c>
      <c r="Q467">
        <f>0+I468</f>
        <v>0</v>
      </c>
      <c r="R467">
        <f>0+O468</f>
        <v>0</v>
      </c>
    </row>
    <row r="468" spans="1:18" x14ac:dyDescent="0.2">
      <c r="A468" s="12" t="s">
        <v>37</v>
      </c>
      <c r="B468" s="17" t="s">
        <v>531</v>
      </c>
      <c r="C468" s="17" t="s">
        <v>3425</v>
      </c>
      <c r="D468" s="12" t="s">
        <v>45</v>
      </c>
      <c r="E468" s="18" t="s">
        <v>3426</v>
      </c>
      <c r="F468" s="19" t="s">
        <v>129</v>
      </c>
      <c r="G468" s="20">
        <v>16</v>
      </c>
      <c r="H468" s="21">
        <v>0</v>
      </c>
      <c r="I468" s="21">
        <f>ROUND(ROUND(H468,2)*ROUND(G468,3),2)</f>
        <v>0</v>
      </c>
      <c r="O468">
        <f>(I468*21)/100</f>
        <v>0</v>
      </c>
      <c r="P468" t="s">
        <v>17</v>
      </c>
    </row>
    <row r="469" spans="1:18" x14ac:dyDescent="0.2">
      <c r="A469" s="22" t="s">
        <v>42</v>
      </c>
      <c r="E469" s="23" t="s">
        <v>45</v>
      </c>
    </row>
    <row r="470" spans="1:18" x14ac:dyDescent="0.2">
      <c r="A470" s="24" t="s">
        <v>44</v>
      </c>
      <c r="E470" s="25" t="s">
        <v>45</v>
      </c>
    </row>
    <row r="471" spans="1:18" x14ac:dyDescent="0.2">
      <c r="A471" t="s">
        <v>46</v>
      </c>
      <c r="E471" s="23" t="s">
        <v>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R44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0+O9+O174+O359+O372+O389+O414+O419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0+I9+I174+I359+I372+I389+I414+I419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3427</v>
      </c>
      <c r="D4" s="29"/>
      <c r="E4" s="9" t="s">
        <v>3428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3428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0+I10+I14+I18+I22+I26+I30+I34+I38+I42+I46+I50+I54+I58+I62+I66+I70+I74+I78+I82+I86+I90+I94+I98+I102+I106+I110+I114+I118+I122+I126+I130+I134+I138+I142+I146+I150+I154+I158+I162+I166+I170</f>
        <v>0</v>
      </c>
      <c r="R9">
        <f>0+O10+O14+O18+O22+O26+O30+O34+O38+O42+O46+O50+O54+O58+O62+O66+O70+O74+O78+O82+O86+O90+O94+O98+O102+O106+O110+O114+O118+O122+O126+O130+O134+O138+O142+O146+O150+O154+O158+O162+O166+O170</f>
        <v>0</v>
      </c>
    </row>
    <row r="10" spans="1:18" x14ac:dyDescent="0.2">
      <c r="A10" s="12" t="s">
        <v>37</v>
      </c>
      <c r="B10" s="17" t="s">
        <v>18</v>
      </c>
      <c r="C10" s="17" t="s">
        <v>3141</v>
      </c>
      <c r="D10" s="12" t="s">
        <v>45</v>
      </c>
      <c r="E10" s="18" t="s">
        <v>3142</v>
      </c>
      <c r="F10" s="19" t="s">
        <v>681</v>
      </c>
      <c r="G10" s="20">
        <v>1.75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3429</v>
      </c>
    </row>
    <row r="13" spans="1:18" x14ac:dyDescent="0.2">
      <c r="A13" t="s">
        <v>46</v>
      </c>
      <c r="E13" s="23" t="s">
        <v>45</v>
      </c>
    </row>
    <row r="14" spans="1:18" x14ac:dyDescent="0.2">
      <c r="A14" s="12" t="s">
        <v>37</v>
      </c>
      <c r="B14" s="17" t="s">
        <v>17</v>
      </c>
      <c r="C14" s="17" t="s">
        <v>3430</v>
      </c>
      <c r="D14" s="12" t="s">
        <v>45</v>
      </c>
      <c r="E14" s="18" t="s">
        <v>3431</v>
      </c>
      <c r="F14" s="19" t="s">
        <v>166</v>
      </c>
      <c r="G14" s="20">
        <v>6.46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3432</v>
      </c>
    </row>
    <row r="17" spans="1:16" x14ac:dyDescent="0.2">
      <c r="A17" t="s">
        <v>46</v>
      </c>
      <c r="E17" s="23" t="s">
        <v>45</v>
      </c>
    </row>
    <row r="18" spans="1:16" x14ac:dyDescent="0.2">
      <c r="A18" s="12" t="s">
        <v>37</v>
      </c>
      <c r="B18" s="17" t="s">
        <v>16</v>
      </c>
      <c r="C18" s="17" t="s">
        <v>3433</v>
      </c>
      <c r="D18" s="12" t="s">
        <v>45</v>
      </c>
      <c r="E18" s="18" t="s">
        <v>3434</v>
      </c>
      <c r="F18" s="19" t="s">
        <v>166</v>
      </c>
      <c r="G18" s="20">
        <v>6.46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45</v>
      </c>
    </row>
    <row r="20" spans="1:16" x14ac:dyDescent="0.2">
      <c r="A20" s="24" t="s">
        <v>44</v>
      </c>
      <c r="E20" s="25" t="s">
        <v>3435</v>
      </c>
    </row>
    <row r="21" spans="1:16" x14ac:dyDescent="0.2">
      <c r="A21" t="s">
        <v>46</v>
      </c>
      <c r="E21" s="23" t="s">
        <v>45</v>
      </c>
    </row>
    <row r="22" spans="1:16" x14ac:dyDescent="0.2">
      <c r="A22" s="12" t="s">
        <v>37</v>
      </c>
      <c r="B22" s="17" t="s">
        <v>25</v>
      </c>
      <c r="C22" s="17" t="s">
        <v>3144</v>
      </c>
      <c r="D22" s="12" t="s">
        <v>45</v>
      </c>
      <c r="E22" s="18" t="s">
        <v>3145</v>
      </c>
      <c r="F22" s="19" t="s">
        <v>129</v>
      </c>
      <c r="G22" s="20">
        <v>40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x14ac:dyDescent="0.2">
      <c r="A24" s="24" t="s">
        <v>44</v>
      </c>
      <c r="E24" s="25" t="s">
        <v>45</v>
      </c>
    </row>
    <row r="25" spans="1:16" x14ac:dyDescent="0.2">
      <c r="A25" t="s">
        <v>46</v>
      </c>
      <c r="E25" s="23" t="s">
        <v>45</v>
      </c>
    </row>
    <row r="26" spans="1:16" x14ac:dyDescent="0.2">
      <c r="A26" s="12" t="s">
        <v>37</v>
      </c>
      <c r="B26" s="17" t="s">
        <v>27</v>
      </c>
      <c r="C26" s="17" t="s">
        <v>3146</v>
      </c>
      <c r="D26" s="12" t="s">
        <v>45</v>
      </c>
      <c r="E26" s="18" t="s">
        <v>3147</v>
      </c>
      <c r="F26" s="19" t="s">
        <v>3148</v>
      </c>
      <c r="G26" s="20">
        <v>5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45</v>
      </c>
    </row>
    <row r="29" spans="1:16" x14ac:dyDescent="0.2">
      <c r="A29" t="s">
        <v>46</v>
      </c>
      <c r="E29" s="23" t="s">
        <v>45</v>
      </c>
    </row>
    <row r="30" spans="1:16" x14ac:dyDescent="0.2">
      <c r="A30" s="12" t="s">
        <v>37</v>
      </c>
      <c r="B30" s="17" t="s">
        <v>29</v>
      </c>
      <c r="C30" s="17" t="s">
        <v>3149</v>
      </c>
      <c r="D30" s="12" t="s">
        <v>45</v>
      </c>
      <c r="E30" s="18" t="s">
        <v>3150</v>
      </c>
      <c r="F30" s="19" t="s">
        <v>197</v>
      </c>
      <c r="G30" s="20">
        <v>16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x14ac:dyDescent="0.2">
      <c r="A32" s="24" t="s">
        <v>44</v>
      </c>
      <c r="E32" s="25" t="s">
        <v>45</v>
      </c>
    </row>
    <row r="33" spans="1:16" x14ac:dyDescent="0.2">
      <c r="A33" t="s">
        <v>46</v>
      </c>
      <c r="E33" s="23" t="s">
        <v>45</v>
      </c>
    </row>
    <row r="34" spans="1:16" x14ac:dyDescent="0.2">
      <c r="A34" s="12" t="s">
        <v>37</v>
      </c>
      <c r="B34" s="17" t="s">
        <v>64</v>
      </c>
      <c r="C34" s="17" t="s">
        <v>3151</v>
      </c>
      <c r="D34" s="12" t="s">
        <v>45</v>
      </c>
      <c r="E34" s="18" t="s">
        <v>3152</v>
      </c>
      <c r="F34" s="19" t="s">
        <v>197</v>
      </c>
      <c r="G34" s="20">
        <v>18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x14ac:dyDescent="0.2">
      <c r="A36" s="24" t="s">
        <v>44</v>
      </c>
      <c r="E36" s="25" t="s">
        <v>45</v>
      </c>
    </row>
    <row r="37" spans="1:16" x14ac:dyDescent="0.2">
      <c r="A37" t="s">
        <v>46</v>
      </c>
      <c r="E37" s="23" t="s">
        <v>45</v>
      </c>
    </row>
    <row r="38" spans="1:16" x14ac:dyDescent="0.2">
      <c r="A38" s="12" t="s">
        <v>37</v>
      </c>
      <c r="B38" s="17" t="s">
        <v>67</v>
      </c>
      <c r="C38" s="17" t="s">
        <v>3436</v>
      </c>
      <c r="D38" s="12" t="s">
        <v>45</v>
      </c>
      <c r="E38" s="18" t="s">
        <v>3437</v>
      </c>
      <c r="F38" s="19" t="s">
        <v>89</v>
      </c>
      <c r="G38" s="20">
        <v>2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x14ac:dyDescent="0.2">
      <c r="A40" s="24" t="s">
        <v>44</v>
      </c>
      <c r="E40" s="25" t="s">
        <v>45</v>
      </c>
    </row>
    <row r="41" spans="1:16" x14ac:dyDescent="0.2">
      <c r="A41" t="s">
        <v>46</v>
      </c>
      <c r="E41" s="23" t="s">
        <v>45</v>
      </c>
    </row>
    <row r="42" spans="1:16" ht="25.5" x14ac:dyDescent="0.2">
      <c r="A42" s="12" t="s">
        <v>37</v>
      </c>
      <c r="B42" s="17" t="s">
        <v>32</v>
      </c>
      <c r="C42" s="17" t="s">
        <v>3438</v>
      </c>
      <c r="D42" s="12" t="s">
        <v>45</v>
      </c>
      <c r="E42" s="18" t="s">
        <v>3439</v>
      </c>
      <c r="F42" s="19" t="s">
        <v>89</v>
      </c>
      <c r="G42" s="20">
        <v>2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x14ac:dyDescent="0.2">
      <c r="A44" s="24" t="s">
        <v>44</v>
      </c>
      <c r="E44" s="25" t="s">
        <v>45</v>
      </c>
    </row>
    <row r="45" spans="1:16" x14ac:dyDescent="0.2">
      <c r="A45" t="s">
        <v>46</v>
      </c>
      <c r="E45" s="23" t="s">
        <v>45</v>
      </c>
    </row>
    <row r="46" spans="1:16" x14ac:dyDescent="0.2">
      <c r="A46" s="12" t="s">
        <v>37</v>
      </c>
      <c r="B46" s="17" t="s">
        <v>34</v>
      </c>
      <c r="C46" s="17" t="s">
        <v>3153</v>
      </c>
      <c r="D46" s="12" t="s">
        <v>45</v>
      </c>
      <c r="E46" s="18" t="s">
        <v>3154</v>
      </c>
      <c r="F46" s="19" t="s">
        <v>166</v>
      </c>
      <c r="G46" s="20">
        <v>9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x14ac:dyDescent="0.2">
      <c r="A48" s="24" t="s">
        <v>44</v>
      </c>
      <c r="E48" s="25" t="s">
        <v>45</v>
      </c>
    </row>
    <row r="49" spans="1:16" x14ac:dyDescent="0.2">
      <c r="A49" t="s">
        <v>46</v>
      </c>
      <c r="E49" s="23" t="s">
        <v>45</v>
      </c>
    </row>
    <row r="50" spans="1:16" x14ac:dyDescent="0.2">
      <c r="A50" s="12" t="s">
        <v>37</v>
      </c>
      <c r="B50" s="17" t="s">
        <v>74</v>
      </c>
      <c r="C50" s="17" t="s">
        <v>3155</v>
      </c>
      <c r="D50" s="12" t="s">
        <v>45</v>
      </c>
      <c r="E50" s="18" t="s">
        <v>3156</v>
      </c>
      <c r="F50" s="19" t="s">
        <v>166</v>
      </c>
      <c r="G50" s="20">
        <v>9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45</v>
      </c>
    </row>
    <row r="52" spans="1:16" x14ac:dyDescent="0.2">
      <c r="A52" s="24" t="s">
        <v>44</v>
      </c>
      <c r="E52" s="25" t="s">
        <v>45</v>
      </c>
    </row>
    <row r="53" spans="1:16" x14ac:dyDescent="0.2">
      <c r="A53" t="s">
        <v>46</v>
      </c>
      <c r="E53" s="23" t="s">
        <v>45</v>
      </c>
    </row>
    <row r="54" spans="1:16" x14ac:dyDescent="0.2">
      <c r="A54" s="12" t="s">
        <v>37</v>
      </c>
      <c r="B54" s="17" t="s">
        <v>79</v>
      </c>
      <c r="C54" s="17" t="s">
        <v>3157</v>
      </c>
      <c r="D54" s="12" t="s">
        <v>45</v>
      </c>
      <c r="E54" s="18" t="s">
        <v>3158</v>
      </c>
      <c r="F54" s="19" t="s">
        <v>197</v>
      </c>
      <c r="G54" s="20">
        <v>16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x14ac:dyDescent="0.2">
      <c r="A56" s="24" t="s">
        <v>44</v>
      </c>
      <c r="E56" s="25" t="s">
        <v>45</v>
      </c>
    </row>
    <row r="57" spans="1:16" x14ac:dyDescent="0.2">
      <c r="A57" t="s">
        <v>46</v>
      </c>
      <c r="E57" s="23" t="s">
        <v>45</v>
      </c>
    </row>
    <row r="58" spans="1:16" x14ac:dyDescent="0.2">
      <c r="A58" s="12" t="s">
        <v>37</v>
      </c>
      <c r="B58" s="17" t="s">
        <v>84</v>
      </c>
      <c r="C58" s="17" t="s">
        <v>3159</v>
      </c>
      <c r="D58" s="12" t="s">
        <v>45</v>
      </c>
      <c r="E58" s="18" t="s">
        <v>3160</v>
      </c>
      <c r="F58" s="19" t="s">
        <v>197</v>
      </c>
      <c r="G58" s="20">
        <v>16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45</v>
      </c>
    </row>
    <row r="61" spans="1:16" x14ac:dyDescent="0.2">
      <c r="A61" t="s">
        <v>46</v>
      </c>
      <c r="E61" s="23" t="s">
        <v>45</v>
      </c>
    </row>
    <row r="62" spans="1:16" x14ac:dyDescent="0.2">
      <c r="A62" s="12" t="s">
        <v>37</v>
      </c>
      <c r="B62" s="17" t="s">
        <v>86</v>
      </c>
      <c r="C62" s="17" t="s">
        <v>3161</v>
      </c>
      <c r="D62" s="12" t="s">
        <v>45</v>
      </c>
      <c r="E62" s="18" t="s">
        <v>3162</v>
      </c>
      <c r="F62" s="19" t="s">
        <v>166</v>
      </c>
      <c r="G62" s="20">
        <v>35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x14ac:dyDescent="0.2">
      <c r="A64" s="24" t="s">
        <v>44</v>
      </c>
      <c r="E64" s="25" t="s">
        <v>3440</v>
      </c>
    </row>
    <row r="65" spans="1:16" x14ac:dyDescent="0.2">
      <c r="A65" t="s">
        <v>46</v>
      </c>
      <c r="E65" s="23" t="s">
        <v>45</v>
      </c>
    </row>
    <row r="66" spans="1:16" ht="25.5" x14ac:dyDescent="0.2">
      <c r="A66" s="12" t="s">
        <v>37</v>
      </c>
      <c r="B66" s="17" t="s">
        <v>93</v>
      </c>
      <c r="C66" s="17" t="s">
        <v>3164</v>
      </c>
      <c r="D66" s="12" t="s">
        <v>45</v>
      </c>
      <c r="E66" s="18" t="s">
        <v>3165</v>
      </c>
      <c r="F66" s="19" t="s">
        <v>180</v>
      </c>
      <c r="G66" s="20">
        <v>9.1440000000000001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x14ac:dyDescent="0.2">
      <c r="A67" s="22" t="s">
        <v>42</v>
      </c>
      <c r="E67" s="23" t="s">
        <v>45</v>
      </c>
    </row>
    <row r="68" spans="1:16" ht="51" x14ac:dyDescent="0.2">
      <c r="A68" s="24" t="s">
        <v>44</v>
      </c>
      <c r="E68" s="25" t="s">
        <v>3441</v>
      </c>
    </row>
    <row r="69" spans="1:16" x14ac:dyDescent="0.2">
      <c r="A69" t="s">
        <v>46</v>
      </c>
      <c r="E69" s="23" t="s">
        <v>45</v>
      </c>
    </row>
    <row r="70" spans="1:16" ht="25.5" x14ac:dyDescent="0.2">
      <c r="A70" s="12" t="s">
        <v>37</v>
      </c>
      <c r="B70" s="17" t="s">
        <v>99</v>
      </c>
      <c r="C70" s="17" t="s">
        <v>3167</v>
      </c>
      <c r="D70" s="12" t="s">
        <v>45</v>
      </c>
      <c r="E70" s="18" t="s">
        <v>3168</v>
      </c>
      <c r="F70" s="19" t="s">
        <v>180</v>
      </c>
      <c r="G70" s="20">
        <v>13.715999999999999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x14ac:dyDescent="0.2">
      <c r="A71" s="22" t="s">
        <v>42</v>
      </c>
      <c r="E71" s="23" t="s">
        <v>45</v>
      </c>
    </row>
    <row r="72" spans="1:16" x14ac:dyDescent="0.2">
      <c r="A72" s="24" t="s">
        <v>44</v>
      </c>
      <c r="E72" s="25" t="s">
        <v>3442</v>
      </c>
    </row>
    <row r="73" spans="1:16" x14ac:dyDescent="0.2">
      <c r="A73" t="s">
        <v>46</v>
      </c>
      <c r="E73" s="23" t="s">
        <v>45</v>
      </c>
    </row>
    <row r="74" spans="1:16" ht="25.5" x14ac:dyDescent="0.2">
      <c r="A74" s="12" t="s">
        <v>37</v>
      </c>
      <c r="B74" s="17" t="s">
        <v>103</v>
      </c>
      <c r="C74" s="17" t="s">
        <v>3170</v>
      </c>
      <c r="D74" s="12" t="s">
        <v>45</v>
      </c>
      <c r="E74" s="18" t="s">
        <v>3171</v>
      </c>
      <c r="F74" s="19" t="s">
        <v>180</v>
      </c>
      <c r="G74" s="20">
        <v>6.0960000000000001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x14ac:dyDescent="0.2">
      <c r="A75" s="22" t="s">
        <v>42</v>
      </c>
      <c r="E75" s="23" t="s">
        <v>45</v>
      </c>
    </row>
    <row r="76" spans="1:16" x14ac:dyDescent="0.2">
      <c r="A76" s="24" t="s">
        <v>44</v>
      </c>
      <c r="E76" s="25" t="s">
        <v>3443</v>
      </c>
    </row>
    <row r="77" spans="1:16" x14ac:dyDescent="0.2">
      <c r="A77" t="s">
        <v>46</v>
      </c>
      <c r="E77" s="23" t="s">
        <v>45</v>
      </c>
    </row>
    <row r="78" spans="1:16" ht="25.5" x14ac:dyDescent="0.2">
      <c r="A78" s="12" t="s">
        <v>37</v>
      </c>
      <c r="B78" s="17" t="s">
        <v>107</v>
      </c>
      <c r="C78" s="17" t="s">
        <v>3173</v>
      </c>
      <c r="D78" s="12" t="s">
        <v>45</v>
      </c>
      <c r="E78" s="18" t="s">
        <v>3174</v>
      </c>
      <c r="F78" s="19" t="s">
        <v>180</v>
      </c>
      <c r="G78" s="20">
        <v>9.1440000000000001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x14ac:dyDescent="0.2">
      <c r="A79" s="22" t="s">
        <v>42</v>
      </c>
      <c r="E79" s="23" t="s">
        <v>45</v>
      </c>
    </row>
    <row r="80" spans="1:16" x14ac:dyDescent="0.2">
      <c r="A80" s="24" t="s">
        <v>44</v>
      </c>
      <c r="E80" s="25" t="s">
        <v>3444</v>
      </c>
    </row>
    <row r="81" spans="1:16" x14ac:dyDescent="0.2">
      <c r="A81" t="s">
        <v>46</v>
      </c>
      <c r="E81" s="23" t="s">
        <v>45</v>
      </c>
    </row>
    <row r="82" spans="1:16" ht="25.5" x14ac:dyDescent="0.2">
      <c r="A82" s="12" t="s">
        <v>37</v>
      </c>
      <c r="B82" s="17" t="s">
        <v>111</v>
      </c>
      <c r="C82" s="17" t="s">
        <v>3176</v>
      </c>
      <c r="D82" s="12" t="s">
        <v>45</v>
      </c>
      <c r="E82" s="18" t="s">
        <v>3177</v>
      </c>
      <c r="F82" s="19" t="s">
        <v>180</v>
      </c>
      <c r="G82" s="20">
        <v>102.14400000000001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x14ac:dyDescent="0.2">
      <c r="A83" s="22" t="s">
        <v>42</v>
      </c>
      <c r="E83" s="23" t="s">
        <v>45</v>
      </c>
    </row>
    <row r="84" spans="1:16" ht="63.75" x14ac:dyDescent="0.2">
      <c r="A84" s="24" t="s">
        <v>44</v>
      </c>
      <c r="E84" s="25" t="s">
        <v>3445</v>
      </c>
    </row>
    <row r="85" spans="1:16" x14ac:dyDescent="0.2">
      <c r="A85" t="s">
        <v>46</v>
      </c>
      <c r="E85" s="23" t="s">
        <v>45</v>
      </c>
    </row>
    <row r="86" spans="1:16" ht="25.5" x14ac:dyDescent="0.2">
      <c r="A86" s="12" t="s">
        <v>37</v>
      </c>
      <c r="B86" s="17" t="s">
        <v>115</v>
      </c>
      <c r="C86" s="17" t="s">
        <v>3179</v>
      </c>
      <c r="D86" s="12" t="s">
        <v>45</v>
      </c>
      <c r="E86" s="18" t="s">
        <v>3180</v>
      </c>
      <c r="F86" s="19" t="s">
        <v>180</v>
      </c>
      <c r="G86" s="20">
        <v>153.21600000000001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6" x14ac:dyDescent="0.2">
      <c r="A87" s="22" t="s">
        <v>42</v>
      </c>
      <c r="E87" s="23" t="s">
        <v>45</v>
      </c>
    </row>
    <row r="88" spans="1:16" x14ac:dyDescent="0.2">
      <c r="A88" s="24" t="s">
        <v>44</v>
      </c>
      <c r="E88" s="25" t="s">
        <v>3446</v>
      </c>
    </row>
    <row r="89" spans="1:16" x14ac:dyDescent="0.2">
      <c r="A89" t="s">
        <v>46</v>
      </c>
      <c r="E89" s="23" t="s">
        <v>45</v>
      </c>
    </row>
    <row r="90" spans="1:16" ht="25.5" x14ac:dyDescent="0.2">
      <c r="A90" s="12" t="s">
        <v>37</v>
      </c>
      <c r="B90" s="17" t="s">
        <v>121</v>
      </c>
      <c r="C90" s="17" t="s">
        <v>3182</v>
      </c>
      <c r="D90" s="12" t="s">
        <v>45</v>
      </c>
      <c r="E90" s="18" t="s">
        <v>3183</v>
      </c>
      <c r="F90" s="19" t="s">
        <v>180</v>
      </c>
      <c r="G90" s="20">
        <v>68.096000000000004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6" x14ac:dyDescent="0.2">
      <c r="A91" s="22" t="s">
        <v>42</v>
      </c>
      <c r="E91" s="23" t="s">
        <v>45</v>
      </c>
    </row>
    <row r="92" spans="1:16" x14ac:dyDescent="0.2">
      <c r="A92" s="24" t="s">
        <v>44</v>
      </c>
      <c r="E92" s="25" t="s">
        <v>3447</v>
      </c>
    </row>
    <row r="93" spans="1:16" x14ac:dyDescent="0.2">
      <c r="A93" t="s">
        <v>46</v>
      </c>
      <c r="E93" s="23" t="s">
        <v>45</v>
      </c>
    </row>
    <row r="94" spans="1:16" ht="25.5" x14ac:dyDescent="0.2">
      <c r="A94" s="12" t="s">
        <v>37</v>
      </c>
      <c r="B94" s="17" t="s">
        <v>126</v>
      </c>
      <c r="C94" s="17" t="s">
        <v>3185</v>
      </c>
      <c r="D94" s="12" t="s">
        <v>45</v>
      </c>
      <c r="E94" s="18" t="s">
        <v>3186</v>
      </c>
      <c r="F94" s="19" t="s">
        <v>180</v>
      </c>
      <c r="G94" s="20">
        <v>102.14400000000001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6" x14ac:dyDescent="0.2">
      <c r="A95" s="22" t="s">
        <v>42</v>
      </c>
      <c r="E95" s="23" t="s">
        <v>45</v>
      </c>
    </row>
    <row r="96" spans="1:16" x14ac:dyDescent="0.2">
      <c r="A96" s="24" t="s">
        <v>44</v>
      </c>
      <c r="E96" s="25" t="s">
        <v>3448</v>
      </c>
    </row>
    <row r="97" spans="1:16" x14ac:dyDescent="0.2">
      <c r="A97" t="s">
        <v>46</v>
      </c>
      <c r="E97" s="23" t="s">
        <v>45</v>
      </c>
    </row>
    <row r="98" spans="1:16" x14ac:dyDescent="0.2">
      <c r="A98" s="12" t="s">
        <v>37</v>
      </c>
      <c r="B98" s="17" t="s">
        <v>131</v>
      </c>
      <c r="C98" s="17" t="s">
        <v>3188</v>
      </c>
      <c r="D98" s="12" t="s">
        <v>45</v>
      </c>
      <c r="E98" s="18" t="s">
        <v>3189</v>
      </c>
      <c r="F98" s="19" t="s">
        <v>180</v>
      </c>
      <c r="G98" s="20">
        <v>128.32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6" x14ac:dyDescent="0.2">
      <c r="A99" s="22" t="s">
        <v>42</v>
      </c>
      <c r="E99" s="23" t="s">
        <v>45</v>
      </c>
    </row>
    <row r="100" spans="1:16" x14ac:dyDescent="0.2">
      <c r="A100" s="24" t="s">
        <v>44</v>
      </c>
      <c r="E100" s="25" t="s">
        <v>3449</v>
      </c>
    </row>
    <row r="101" spans="1:16" x14ac:dyDescent="0.2">
      <c r="A101" t="s">
        <v>46</v>
      </c>
      <c r="E101" s="23" t="s">
        <v>45</v>
      </c>
    </row>
    <row r="102" spans="1:16" x14ac:dyDescent="0.2">
      <c r="A102" s="12" t="s">
        <v>37</v>
      </c>
      <c r="B102" s="17" t="s">
        <v>136</v>
      </c>
      <c r="C102" s="17" t="s">
        <v>3191</v>
      </c>
      <c r="D102" s="12" t="s">
        <v>45</v>
      </c>
      <c r="E102" s="18" t="s">
        <v>3192</v>
      </c>
      <c r="F102" s="19" t="s">
        <v>166</v>
      </c>
      <c r="G102" s="20">
        <v>1064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6" x14ac:dyDescent="0.2">
      <c r="A103" s="22" t="s">
        <v>42</v>
      </c>
      <c r="E103" s="23" t="s">
        <v>45</v>
      </c>
    </row>
    <row r="104" spans="1:16" ht="51" x14ac:dyDescent="0.2">
      <c r="A104" s="24" t="s">
        <v>44</v>
      </c>
      <c r="E104" s="25" t="s">
        <v>3450</v>
      </c>
    </row>
    <row r="105" spans="1:16" x14ac:dyDescent="0.2">
      <c r="A105" t="s">
        <v>46</v>
      </c>
      <c r="E105" s="23" t="s">
        <v>45</v>
      </c>
    </row>
    <row r="106" spans="1:16" x14ac:dyDescent="0.2">
      <c r="A106" s="12" t="s">
        <v>37</v>
      </c>
      <c r="B106" s="17" t="s">
        <v>141</v>
      </c>
      <c r="C106" s="17" t="s">
        <v>3194</v>
      </c>
      <c r="D106" s="12" t="s">
        <v>45</v>
      </c>
      <c r="E106" s="18" t="s">
        <v>3195</v>
      </c>
      <c r="F106" s="19" t="s">
        <v>166</v>
      </c>
      <c r="G106" s="20">
        <v>1064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6" x14ac:dyDescent="0.2">
      <c r="A107" s="22" t="s">
        <v>42</v>
      </c>
      <c r="E107" s="23" t="s">
        <v>45</v>
      </c>
    </row>
    <row r="108" spans="1:16" x14ac:dyDescent="0.2">
      <c r="A108" s="24" t="s">
        <v>44</v>
      </c>
      <c r="E108" s="25" t="s">
        <v>45</v>
      </c>
    </row>
    <row r="109" spans="1:16" x14ac:dyDescent="0.2">
      <c r="A109" t="s">
        <v>46</v>
      </c>
      <c r="E109" s="23" t="s">
        <v>45</v>
      </c>
    </row>
    <row r="110" spans="1:16" x14ac:dyDescent="0.2">
      <c r="A110" s="12" t="s">
        <v>37</v>
      </c>
      <c r="B110" s="17" t="s">
        <v>319</v>
      </c>
      <c r="C110" s="17" t="s">
        <v>3196</v>
      </c>
      <c r="D110" s="12" t="s">
        <v>45</v>
      </c>
      <c r="E110" s="18" t="s">
        <v>3197</v>
      </c>
      <c r="F110" s="19" t="s">
        <v>166</v>
      </c>
      <c r="G110" s="20">
        <v>43.2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6" x14ac:dyDescent="0.2">
      <c r="A111" s="22" t="s">
        <v>42</v>
      </c>
      <c r="E111" s="23" t="s">
        <v>45</v>
      </c>
    </row>
    <row r="112" spans="1:16" ht="38.25" x14ac:dyDescent="0.2">
      <c r="A112" s="24" t="s">
        <v>44</v>
      </c>
      <c r="E112" s="25" t="s">
        <v>3451</v>
      </c>
    </row>
    <row r="113" spans="1:16" x14ac:dyDescent="0.2">
      <c r="A113" t="s">
        <v>46</v>
      </c>
      <c r="E113" s="23" t="s">
        <v>45</v>
      </c>
    </row>
    <row r="114" spans="1:16" x14ac:dyDescent="0.2">
      <c r="A114" s="12" t="s">
        <v>37</v>
      </c>
      <c r="B114" s="17" t="s">
        <v>325</v>
      </c>
      <c r="C114" s="17" t="s">
        <v>3199</v>
      </c>
      <c r="D114" s="12" t="s">
        <v>45</v>
      </c>
      <c r="E114" s="18" t="s">
        <v>3200</v>
      </c>
      <c r="F114" s="19" t="s">
        <v>166</v>
      </c>
      <c r="G114" s="20">
        <v>43.2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6" x14ac:dyDescent="0.2">
      <c r="A115" s="22" t="s">
        <v>42</v>
      </c>
      <c r="E115" s="23" t="s">
        <v>45</v>
      </c>
    </row>
    <row r="116" spans="1:16" x14ac:dyDescent="0.2">
      <c r="A116" s="24" t="s">
        <v>44</v>
      </c>
      <c r="E116" s="25" t="s">
        <v>45</v>
      </c>
    </row>
    <row r="117" spans="1:16" x14ac:dyDescent="0.2">
      <c r="A117" t="s">
        <v>46</v>
      </c>
      <c r="E117" s="23" t="s">
        <v>45</v>
      </c>
    </row>
    <row r="118" spans="1:16" x14ac:dyDescent="0.2">
      <c r="A118" s="12" t="s">
        <v>37</v>
      </c>
      <c r="B118" s="17" t="s">
        <v>331</v>
      </c>
      <c r="C118" s="17" t="s">
        <v>3201</v>
      </c>
      <c r="D118" s="12" t="s">
        <v>45</v>
      </c>
      <c r="E118" s="18" t="s">
        <v>3202</v>
      </c>
      <c r="F118" s="19" t="s">
        <v>180</v>
      </c>
      <c r="G118" s="20">
        <v>38.1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6" x14ac:dyDescent="0.2">
      <c r="A119" s="22" t="s">
        <v>42</v>
      </c>
      <c r="E119" s="23" t="s">
        <v>45</v>
      </c>
    </row>
    <row r="120" spans="1:16" x14ac:dyDescent="0.2">
      <c r="A120" s="24" t="s">
        <v>44</v>
      </c>
      <c r="E120" s="25" t="s">
        <v>45</v>
      </c>
    </row>
    <row r="121" spans="1:16" x14ac:dyDescent="0.2">
      <c r="A121" t="s">
        <v>46</v>
      </c>
      <c r="E121" s="23" t="s">
        <v>45</v>
      </c>
    </row>
    <row r="122" spans="1:16" x14ac:dyDescent="0.2">
      <c r="A122" s="12" t="s">
        <v>37</v>
      </c>
      <c r="B122" s="17" t="s">
        <v>335</v>
      </c>
      <c r="C122" s="17" t="s">
        <v>3203</v>
      </c>
      <c r="D122" s="12" t="s">
        <v>45</v>
      </c>
      <c r="E122" s="18" t="s">
        <v>3204</v>
      </c>
      <c r="F122" s="19" t="s">
        <v>180</v>
      </c>
      <c r="G122" s="20">
        <v>38.1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6" x14ac:dyDescent="0.2">
      <c r="A123" s="22" t="s">
        <v>42</v>
      </c>
      <c r="E123" s="23" t="s">
        <v>45</v>
      </c>
    </row>
    <row r="124" spans="1:16" x14ac:dyDescent="0.2">
      <c r="A124" s="24" t="s">
        <v>44</v>
      </c>
      <c r="E124" s="25" t="s">
        <v>45</v>
      </c>
    </row>
    <row r="125" spans="1:16" x14ac:dyDescent="0.2">
      <c r="A125" t="s">
        <v>46</v>
      </c>
      <c r="E125" s="23" t="s">
        <v>45</v>
      </c>
    </row>
    <row r="126" spans="1:16" ht="25.5" x14ac:dyDescent="0.2">
      <c r="A126" s="12" t="s">
        <v>37</v>
      </c>
      <c r="B126" s="17" t="s">
        <v>340</v>
      </c>
      <c r="C126" s="17" t="s">
        <v>3205</v>
      </c>
      <c r="D126" s="12" t="s">
        <v>45</v>
      </c>
      <c r="E126" s="18" t="s">
        <v>3206</v>
      </c>
      <c r="F126" s="19" t="s">
        <v>180</v>
      </c>
      <c r="G126" s="20">
        <v>463.7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6" x14ac:dyDescent="0.2">
      <c r="A127" s="22" t="s">
        <v>42</v>
      </c>
      <c r="E127" s="23" t="s">
        <v>45</v>
      </c>
    </row>
    <row r="128" spans="1:16" x14ac:dyDescent="0.2">
      <c r="A128" s="24" t="s">
        <v>44</v>
      </c>
      <c r="E128" s="25" t="s">
        <v>3452</v>
      </c>
    </row>
    <row r="129" spans="1:16" x14ac:dyDescent="0.2">
      <c r="A129" t="s">
        <v>46</v>
      </c>
      <c r="E129" s="23" t="s">
        <v>45</v>
      </c>
    </row>
    <row r="130" spans="1:16" ht="25.5" x14ac:dyDescent="0.2">
      <c r="A130" s="12" t="s">
        <v>37</v>
      </c>
      <c r="B130" s="17" t="s">
        <v>347</v>
      </c>
      <c r="C130" s="17" t="s">
        <v>3208</v>
      </c>
      <c r="D130" s="12" t="s">
        <v>45</v>
      </c>
      <c r="E130" s="18" t="s">
        <v>3209</v>
      </c>
      <c r="F130" s="19" t="s">
        <v>180</v>
      </c>
      <c r="G130" s="20">
        <v>219.84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45</v>
      </c>
    </row>
    <row r="132" spans="1:16" x14ac:dyDescent="0.2">
      <c r="A132" s="24" t="s">
        <v>44</v>
      </c>
      <c r="E132" s="25" t="s">
        <v>3453</v>
      </c>
    </row>
    <row r="133" spans="1:16" x14ac:dyDescent="0.2">
      <c r="A133" t="s">
        <v>46</v>
      </c>
      <c r="E133" s="23" t="s">
        <v>45</v>
      </c>
    </row>
    <row r="134" spans="1:16" x14ac:dyDescent="0.2">
      <c r="A134" s="12" t="s">
        <v>37</v>
      </c>
      <c r="B134" s="17" t="s">
        <v>352</v>
      </c>
      <c r="C134" s="17" t="s">
        <v>3211</v>
      </c>
      <c r="D134" s="12" t="s">
        <v>45</v>
      </c>
      <c r="E134" s="18" t="s">
        <v>3212</v>
      </c>
      <c r="F134" s="19" t="s">
        <v>180</v>
      </c>
      <c r="G134" s="20">
        <v>463.7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45</v>
      </c>
    </row>
    <row r="136" spans="1:16" x14ac:dyDescent="0.2">
      <c r="A136" s="24" t="s">
        <v>44</v>
      </c>
      <c r="E136" s="25" t="s">
        <v>3452</v>
      </c>
    </row>
    <row r="137" spans="1:16" x14ac:dyDescent="0.2">
      <c r="A137" t="s">
        <v>46</v>
      </c>
      <c r="E137" s="23" t="s">
        <v>45</v>
      </c>
    </row>
    <row r="138" spans="1:16" x14ac:dyDescent="0.2">
      <c r="A138" s="12" t="s">
        <v>37</v>
      </c>
      <c r="B138" s="17" t="s">
        <v>358</v>
      </c>
      <c r="C138" s="17" t="s">
        <v>3214</v>
      </c>
      <c r="D138" s="12" t="s">
        <v>45</v>
      </c>
      <c r="E138" s="18" t="s">
        <v>3215</v>
      </c>
      <c r="F138" s="19" t="s">
        <v>180</v>
      </c>
      <c r="G138" s="20">
        <v>463.7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45</v>
      </c>
    </row>
    <row r="140" spans="1:16" x14ac:dyDescent="0.2">
      <c r="A140" s="24" t="s">
        <v>44</v>
      </c>
      <c r="E140" s="25" t="s">
        <v>3452</v>
      </c>
    </row>
    <row r="141" spans="1:16" x14ac:dyDescent="0.2">
      <c r="A141" t="s">
        <v>46</v>
      </c>
      <c r="E141" s="23" t="s">
        <v>45</v>
      </c>
    </row>
    <row r="142" spans="1:16" x14ac:dyDescent="0.2">
      <c r="A142" s="12" t="s">
        <v>37</v>
      </c>
      <c r="B142" s="17" t="s">
        <v>364</v>
      </c>
      <c r="C142" s="17" t="s">
        <v>3216</v>
      </c>
      <c r="D142" s="12" t="s">
        <v>45</v>
      </c>
      <c r="E142" s="18" t="s">
        <v>3217</v>
      </c>
      <c r="F142" s="19" t="s">
        <v>180</v>
      </c>
      <c r="G142" s="20">
        <v>369.22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45</v>
      </c>
    </row>
    <row r="144" spans="1:16" x14ac:dyDescent="0.2">
      <c r="A144" s="24" t="s">
        <v>44</v>
      </c>
      <c r="E144" s="25" t="s">
        <v>3454</v>
      </c>
    </row>
    <row r="145" spans="1:16" x14ac:dyDescent="0.2">
      <c r="A145" t="s">
        <v>46</v>
      </c>
      <c r="E145" s="23" t="s">
        <v>45</v>
      </c>
    </row>
    <row r="146" spans="1:16" x14ac:dyDescent="0.2">
      <c r="A146" s="12" t="s">
        <v>37</v>
      </c>
      <c r="B146" s="17" t="s">
        <v>370</v>
      </c>
      <c r="C146" s="17" t="s">
        <v>3219</v>
      </c>
      <c r="D146" s="12" t="s">
        <v>45</v>
      </c>
      <c r="E146" s="18" t="s">
        <v>3220</v>
      </c>
      <c r="F146" s="19" t="s">
        <v>180</v>
      </c>
      <c r="G146" s="20">
        <v>47.24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6" x14ac:dyDescent="0.2">
      <c r="A147" s="22" t="s">
        <v>42</v>
      </c>
      <c r="E147" s="23" t="s">
        <v>45</v>
      </c>
    </row>
    <row r="148" spans="1:16" ht="63.75" x14ac:dyDescent="0.2">
      <c r="A148" s="24" t="s">
        <v>44</v>
      </c>
      <c r="E148" s="25" t="s">
        <v>3455</v>
      </c>
    </row>
    <row r="149" spans="1:16" x14ac:dyDescent="0.2">
      <c r="A149" t="s">
        <v>46</v>
      </c>
      <c r="E149" s="23" t="s">
        <v>45</v>
      </c>
    </row>
    <row r="150" spans="1:16" x14ac:dyDescent="0.2">
      <c r="A150" s="12" t="s">
        <v>37</v>
      </c>
      <c r="B150" s="17" t="s">
        <v>376</v>
      </c>
      <c r="C150" s="17" t="s">
        <v>3222</v>
      </c>
      <c r="D150" s="12" t="s">
        <v>45</v>
      </c>
      <c r="E150" s="18" t="s">
        <v>3223</v>
      </c>
      <c r="F150" s="19" t="s">
        <v>180</v>
      </c>
      <c r="G150" s="20">
        <v>47.24</v>
      </c>
      <c r="H150" s="21">
        <v>0</v>
      </c>
      <c r="I150" s="21">
        <f>ROUND(ROUND(H150,2)*ROUND(G150,3),2)</f>
        <v>0</v>
      </c>
      <c r="O150">
        <f>(I150*21)/100</f>
        <v>0</v>
      </c>
      <c r="P150" t="s">
        <v>17</v>
      </c>
    </row>
    <row r="151" spans="1:16" x14ac:dyDescent="0.2">
      <c r="A151" s="22" t="s">
        <v>42</v>
      </c>
      <c r="E151" s="23" t="s">
        <v>45</v>
      </c>
    </row>
    <row r="152" spans="1:16" x14ac:dyDescent="0.2">
      <c r="A152" s="24" t="s">
        <v>44</v>
      </c>
      <c r="E152" s="25" t="s">
        <v>3456</v>
      </c>
    </row>
    <row r="153" spans="1:16" x14ac:dyDescent="0.2">
      <c r="A153" t="s">
        <v>46</v>
      </c>
      <c r="E153" s="23" t="s">
        <v>45</v>
      </c>
    </row>
    <row r="154" spans="1:16" x14ac:dyDescent="0.2">
      <c r="A154" s="12" t="s">
        <v>37</v>
      </c>
      <c r="B154" s="17" t="s">
        <v>382</v>
      </c>
      <c r="C154" s="17" t="s">
        <v>3225</v>
      </c>
      <c r="D154" s="12" t="s">
        <v>45</v>
      </c>
      <c r="E154" s="18" t="s">
        <v>3226</v>
      </c>
      <c r="F154" s="19" t="s">
        <v>166</v>
      </c>
      <c r="G154" s="20">
        <v>35</v>
      </c>
      <c r="H154" s="21">
        <v>0</v>
      </c>
      <c r="I154" s="21">
        <f>ROUND(ROUND(H154,2)*ROUND(G154,3),2)</f>
        <v>0</v>
      </c>
      <c r="O154">
        <f>(I154*21)/100</f>
        <v>0</v>
      </c>
      <c r="P154" t="s">
        <v>17</v>
      </c>
    </row>
    <row r="155" spans="1:16" x14ac:dyDescent="0.2">
      <c r="A155" s="22" t="s">
        <v>42</v>
      </c>
      <c r="E155" s="23" t="s">
        <v>45</v>
      </c>
    </row>
    <row r="156" spans="1:16" x14ac:dyDescent="0.2">
      <c r="A156" s="24" t="s">
        <v>44</v>
      </c>
      <c r="E156" s="25" t="s">
        <v>3440</v>
      </c>
    </row>
    <row r="157" spans="1:16" x14ac:dyDescent="0.2">
      <c r="A157" t="s">
        <v>46</v>
      </c>
      <c r="E157" s="23" t="s">
        <v>45</v>
      </c>
    </row>
    <row r="158" spans="1:16" ht="25.5" x14ac:dyDescent="0.2">
      <c r="A158" s="12" t="s">
        <v>37</v>
      </c>
      <c r="B158" s="17" t="s">
        <v>388</v>
      </c>
      <c r="C158" s="17" t="s">
        <v>3228</v>
      </c>
      <c r="D158" s="12" t="s">
        <v>45</v>
      </c>
      <c r="E158" s="18" t="s">
        <v>3229</v>
      </c>
      <c r="F158" s="19" t="s">
        <v>166</v>
      </c>
      <c r="G158" s="20">
        <v>35</v>
      </c>
      <c r="H158" s="21">
        <v>0</v>
      </c>
      <c r="I158" s="21">
        <f>ROUND(ROUND(H158,2)*ROUND(G158,3),2)</f>
        <v>0</v>
      </c>
      <c r="O158">
        <f>(I158*21)/100</f>
        <v>0</v>
      </c>
      <c r="P158" t="s">
        <v>17</v>
      </c>
    </row>
    <row r="159" spans="1:16" x14ac:dyDescent="0.2">
      <c r="A159" s="22" t="s">
        <v>42</v>
      </c>
      <c r="E159" s="23" t="s">
        <v>45</v>
      </c>
    </row>
    <row r="160" spans="1:16" x14ac:dyDescent="0.2">
      <c r="A160" s="24" t="s">
        <v>44</v>
      </c>
      <c r="E160" s="25" t="s">
        <v>45</v>
      </c>
    </row>
    <row r="161" spans="1:18" x14ac:dyDescent="0.2">
      <c r="A161" t="s">
        <v>46</v>
      </c>
      <c r="E161" s="23" t="s">
        <v>45</v>
      </c>
    </row>
    <row r="162" spans="1:18" x14ac:dyDescent="0.2">
      <c r="A162" s="12" t="s">
        <v>37</v>
      </c>
      <c r="B162" s="17" t="s">
        <v>394</v>
      </c>
      <c r="C162" s="17" t="s">
        <v>3230</v>
      </c>
      <c r="D162" s="12" t="s">
        <v>45</v>
      </c>
      <c r="E162" s="18" t="s">
        <v>3231</v>
      </c>
      <c r="F162" s="19" t="s">
        <v>166</v>
      </c>
      <c r="G162" s="20">
        <v>413.46</v>
      </c>
      <c r="H162" s="21">
        <v>0</v>
      </c>
      <c r="I162" s="21">
        <f>ROUND(ROUND(H162,2)*ROUND(G162,3),2)</f>
        <v>0</v>
      </c>
      <c r="O162">
        <f>(I162*21)/100</f>
        <v>0</v>
      </c>
      <c r="P162" t="s">
        <v>17</v>
      </c>
    </row>
    <row r="163" spans="1:18" x14ac:dyDescent="0.2">
      <c r="A163" s="22" t="s">
        <v>42</v>
      </c>
      <c r="E163" s="23" t="s">
        <v>45</v>
      </c>
    </row>
    <row r="164" spans="1:18" ht="51" x14ac:dyDescent="0.2">
      <c r="A164" s="24" t="s">
        <v>44</v>
      </c>
      <c r="E164" s="25" t="s">
        <v>3457</v>
      </c>
    </row>
    <row r="165" spans="1:18" x14ac:dyDescent="0.2">
      <c r="A165" t="s">
        <v>46</v>
      </c>
      <c r="E165" s="23" t="s">
        <v>45</v>
      </c>
    </row>
    <row r="166" spans="1:18" x14ac:dyDescent="0.2">
      <c r="A166" s="12" t="s">
        <v>37</v>
      </c>
      <c r="B166" s="17" t="s">
        <v>487</v>
      </c>
      <c r="C166" s="17" t="s">
        <v>3233</v>
      </c>
      <c r="D166" s="12" t="s">
        <v>45</v>
      </c>
      <c r="E166" s="18" t="s">
        <v>3234</v>
      </c>
      <c r="F166" s="19" t="s">
        <v>150</v>
      </c>
      <c r="G166" s="20">
        <v>188.96</v>
      </c>
      <c r="H166" s="21">
        <v>0</v>
      </c>
      <c r="I166" s="21">
        <f>ROUND(ROUND(H166,2)*ROUND(G166,3),2)</f>
        <v>0</v>
      </c>
      <c r="O166">
        <f>(I166*21)/100</f>
        <v>0</v>
      </c>
      <c r="P166" t="s">
        <v>17</v>
      </c>
    </row>
    <row r="167" spans="1:18" x14ac:dyDescent="0.2">
      <c r="A167" s="22" t="s">
        <v>42</v>
      </c>
      <c r="E167" s="23" t="s">
        <v>45</v>
      </c>
    </row>
    <row r="168" spans="1:18" x14ac:dyDescent="0.2">
      <c r="A168" s="24" t="s">
        <v>44</v>
      </c>
      <c r="E168" s="25" t="s">
        <v>3458</v>
      </c>
    </row>
    <row r="169" spans="1:18" x14ac:dyDescent="0.2">
      <c r="A169" t="s">
        <v>46</v>
      </c>
      <c r="E169" s="23" t="s">
        <v>45</v>
      </c>
    </row>
    <row r="170" spans="1:18" x14ac:dyDescent="0.2">
      <c r="A170" s="12" t="s">
        <v>37</v>
      </c>
      <c r="B170" s="17" t="s">
        <v>492</v>
      </c>
      <c r="C170" s="17" t="s">
        <v>3236</v>
      </c>
      <c r="D170" s="12" t="s">
        <v>45</v>
      </c>
      <c r="E170" s="18" t="s">
        <v>3237</v>
      </c>
      <c r="F170" s="19" t="s">
        <v>150</v>
      </c>
      <c r="G170" s="20">
        <v>250.72</v>
      </c>
      <c r="H170" s="21">
        <v>0</v>
      </c>
      <c r="I170" s="21">
        <f>ROUND(ROUND(H170,2)*ROUND(G170,3),2)</f>
        <v>0</v>
      </c>
      <c r="O170">
        <f>(I170*21)/100</f>
        <v>0</v>
      </c>
      <c r="P170" t="s">
        <v>17</v>
      </c>
    </row>
    <row r="171" spans="1:18" x14ac:dyDescent="0.2">
      <c r="A171" s="22" t="s">
        <v>42</v>
      </c>
      <c r="E171" s="23" t="s">
        <v>45</v>
      </c>
    </row>
    <row r="172" spans="1:18" ht="63.75" x14ac:dyDescent="0.2">
      <c r="A172" s="24" t="s">
        <v>44</v>
      </c>
      <c r="E172" s="25" t="s">
        <v>3459</v>
      </c>
    </row>
    <row r="173" spans="1:18" x14ac:dyDescent="0.2">
      <c r="A173" t="s">
        <v>46</v>
      </c>
      <c r="E173" s="23" t="s">
        <v>45</v>
      </c>
    </row>
    <row r="174" spans="1:18" ht="12.75" customHeight="1" x14ac:dyDescent="0.2">
      <c r="A174" s="2" t="s">
        <v>35</v>
      </c>
      <c r="B174" s="2"/>
      <c r="C174" s="27" t="s">
        <v>3239</v>
      </c>
      <c r="D174" s="2"/>
      <c r="E174" s="15" t="s">
        <v>3240</v>
      </c>
      <c r="F174" s="2"/>
      <c r="G174" s="2"/>
      <c r="H174" s="2"/>
      <c r="I174" s="28">
        <f>0+Q174</f>
        <v>0</v>
      </c>
      <c r="O174">
        <f>0+R174</f>
        <v>0</v>
      </c>
      <c r="Q174">
        <f>0+I175+I179+I183+I187+I191+I195+I199+I203+I207+I211+I215+I219+I223+I227+I231+I235+I239+I243+I247+I251+I255+I259+I263+I267+I271+I275+I279+I283+I287+I291+I295+I299+I303+I307+I311+I315+I319+I323+I327+I331+I335+I339+I343+I347+I351+I355</f>
        <v>0</v>
      </c>
      <c r="R174">
        <f>0+O175+O179+O183+O187+O191+O195+O199+O203+O207+O211+O215+O219+O223+O227+O231+O235+O239+O243+O247+O251+O255+O259+O263+O267+O271+O275+O279+O283+O287+O291+O295+O299+O303+O307+O311+O315+O319+O323+O327+O331+O335+O339+O343+O347+O351+O355</f>
        <v>0</v>
      </c>
    </row>
    <row r="175" spans="1:18" x14ac:dyDescent="0.2">
      <c r="A175" s="12" t="s">
        <v>37</v>
      </c>
      <c r="B175" s="17" t="s">
        <v>399</v>
      </c>
      <c r="C175" s="17" t="s">
        <v>3243</v>
      </c>
      <c r="D175" s="12" t="s">
        <v>45</v>
      </c>
      <c r="E175" s="18" t="s">
        <v>3244</v>
      </c>
      <c r="F175" s="19" t="s">
        <v>89</v>
      </c>
      <c r="G175" s="20">
        <v>44.5</v>
      </c>
      <c r="H175" s="21">
        <v>0</v>
      </c>
      <c r="I175" s="21">
        <f>ROUND(ROUND(H175,2)*ROUND(G175,3),2)</f>
        <v>0</v>
      </c>
      <c r="O175">
        <f>(I175*21)/100</f>
        <v>0</v>
      </c>
      <c r="P175" t="s">
        <v>17</v>
      </c>
    </row>
    <row r="176" spans="1:18" x14ac:dyDescent="0.2">
      <c r="A176" s="22" t="s">
        <v>42</v>
      </c>
      <c r="E176" s="23" t="s">
        <v>45</v>
      </c>
    </row>
    <row r="177" spans="1:16" x14ac:dyDescent="0.2">
      <c r="A177" s="24" t="s">
        <v>44</v>
      </c>
      <c r="E177" s="25" t="s">
        <v>3460</v>
      </c>
    </row>
    <row r="178" spans="1:16" x14ac:dyDescent="0.2">
      <c r="A178" t="s">
        <v>46</v>
      </c>
      <c r="E178" s="23" t="s">
        <v>45</v>
      </c>
    </row>
    <row r="179" spans="1:16" x14ac:dyDescent="0.2">
      <c r="A179" s="12" t="s">
        <v>37</v>
      </c>
      <c r="B179" s="17" t="s">
        <v>406</v>
      </c>
      <c r="C179" s="17" t="s">
        <v>3246</v>
      </c>
      <c r="D179" s="12" t="s">
        <v>45</v>
      </c>
      <c r="E179" s="18" t="s">
        <v>3247</v>
      </c>
      <c r="F179" s="19" t="s">
        <v>197</v>
      </c>
      <c r="G179" s="20">
        <v>187</v>
      </c>
      <c r="H179" s="21">
        <v>0</v>
      </c>
      <c r="I179" s="21">
        <f>ROUND(ROUND(H179,2)*ROUND(G179,3),2)</f>
        <v>0</v>
      </c>
      <c r="O179">
        <f>(I179*21)/100</f>
        <v>0</v>
      </c>
      <c r="P179" t="s">
        <v>17</v>
      </c>
    </row>
    <row r="180" spans="1:16" x14ac:dyDescent="0.2">
      <c r="A180" s="22" t="s">
        <v>42</v>
      </c>
      <c r="E180" s="23" t="s">
        <v>45</v>
      </c>
    </row>
    <row r="181" spans="1:16" x14ac:dyDescent="0.2">
      <c r="A181" s="24" t="s">
        <v>44</v>
      </c>
      <c r="E181" s="25" t="s">
        <v>45</v>
      </c>
    </row>
    <row r="182" spans="1:16" x14ac:dyDescent="0.2">
      <c r="A182" t="s">
        <v>46</v>
      </c>
      <c r="E182" s="23" t="s">
        <v>45</v>
      </c>
    </row>
    <row r="183" spans="1:16" x14ac:dyDescent="0.2">
      <c r="A183" s="12" t="s">
        <v>37</v>
      </c>
      <c r="B183" s="17" t="s">
        <v>411</v>
      </c>
      <c r="C183" s="17" t="s">
        <v>3461</v>
      </c>
      <c r="D183" s="12" t="s">
        <v>45</v>
      </c>
      <c r="E183" s="18" t="s">
        <v>3462</v>
      </c>
      <c r="F183" s="19" t="s">
        <v>3250</v>
      </c>
      <c r="G183" s="20">
        <v>2</v>
      </c>
      <c r="H183" s="21">
        <v>0</v>
      </c>
      <c r="I183" s="21">
        <f>ROUND(ROUND(H183,2)*ROUND(G183,3),2)</f>
        <v>0</v>
      </c>
      <c r="O183">
        <f>(I183*21)/100</f>
        <v>0</v>
      </c>
      <c r="P183" t="s">
        <v>17</v>
      </c>
    </row>
    <row r="184" spans="1:16" x14ac:dyDescent="0.2">
      <c r="A184" s="22" t="s">
        <v>42</v>
      </c>
      <c r="E184" s="23" t="s">
        <v>45</v>
      </c>
    </row>
    <row r="185" spans="1:16" x14ac:dyDescent="0.2">
      <c r="A185" s="24" t="s">
        <v>44</v>
      </c>
      <c r="E185" s="25" t="s">
        <v>45</v>
      </c>
    </row>
    <row r="186" spans="1:16" x14ac:dyDescent="0.2">
      <c r="A186" t="s">
        <v>46</v>
      </c>
      <c r="E186" s="23" t="s">
        <v>45</v>
      </c>
    </row>
    <row r="187" spans="1:16" x14ac:dyDescent="0.2">
      <c r="A187" s="12" t="s">
        <v>37</v>
      </c>
      <c r="B187" s="17" t="s">
        <v>416</v>
      </c>
      <c r="C187" s="17" t="s">
        <v>3248</v>
      </c>
      <c r="D187" s="12" t="s">
        <v>45</v>
      </c>
      <c r="E187" s="18" t="s">
        <v>3249</v>
      </c>
      <c r="F187" s="19" t="s">
        <v>3250</v>
      </c>
      <c r="G187" s="20">
        <v>1</v>
      </c>
      <c r="H187" s="21">
        <v>0</v>
      </c>
      <c r="I187" s="21">
        <f>ROUND(ROUND(H187,2)*ROUND(G187,3),2)</f>
        <v>0</v>
      </c>
      <c r="O187">
        <f>(I187*21)/100</f>
        <v>0</v>
      </c>
      <c r="P187" t="s">
        <v>17</v>
      </c>
    </row>
    <row r="188" spans="1:16" x14ac:dyDescent="0.2">
      <c r="A188" s="22" t="s">
        <v>42</v>
      </c>
      <c r="E188" s="23" t="s">
        <v>45</v>
      </c>
    </row>
    <row r="189" spans="1:16" x14ac:dyDescent="0.2">
      <c r="A189" s="24" t="s">
        <v>44</v>
      </c>
      <c r="E189" s="25" t="s">
        <v>45</v>
      </c>
    </row>
    <row r="190" spans="1:16" x14ac:dyDescent="0.2">
      <c r="A190" t="s">
        <v>46</v>
      </c>
      <c r="E190" s="23" t="s">
        <v>45</v>
      </c>
    </row>
    <row r="191" spans="1:16" ht="25.5" x14ac:dyDescent="0.2">
      <c r="A191" s="12" t="s">
        <v>37</v>
      </c>
      <c r="B191" s="17" t="s">
        <v>421</v>
      </c>
      <c r="C191" s="17" t="s">
        <v>3463</v>
      </c>
      <c r="D191" s="12" t="s">
        <v>45</v>
      </c>
      <c r="E191" s="18" t="s">
        <v>3464</v>
      </c>
      <c r="F191" s="19" t="s">
        <v>197</v>
      </c>
      <c r="G191" s="20">
        <v>17</v>
      </c>
      <c r="H191" s="21">
        <v>0</v>
      </c>
      <c r="I191" s="21">
        <f>ROUND(ROUND(H191,2)*ROUND(G191,3),2)</f>
        <v>0</v>
      </c>
      <c r="O191">
        <f>(I191*21)/100</f>
        <v>0</v>
      </c>
      <c r="P191" t="s">
        <v>17</v>
      </c>
    </row>
    <row r="192" spans="1:16" x14ac:dyDescent="0.2">
      <c r="A192" s="22" t="s">
        <v>42</v>
      </c>
      <c r="E192" s="23" t="s">
        <v>45</v>
      </c>
    </row>
    <row r="193" spans="1:16" x14ac:dyDescent="0.2">
      <c r="A193" s="24" t="s">
        <v>44</v>
      </c>
      <c r="E193" s="25" t="s">
        <v>103</v>
      </c>
    </row>
    <row r="194" spans="1:16" x14ac:dyDescent="0.2">
      <c r="A194" t="s">
        <v>46</v>
      </c>
      <c r="E194" s="23" t="s">
        <v>45</v>
      </c>
    </row>
    <row r="195" spans="1:16" ht="25.5" x14ac:dyDescent="0.2">
      <c r="A195" s="12" t="s">
        <v>37</v>
      </c>
      <c r="B195" s="17" t="s">
        <v>427</v>
      </c>
      <c r="C195" s="17" t="s">
        <v>3261</v>
      </c>
      <c r="D195" s="12" t="s">
        <v>45</v>
      </c>
      <c r="E195" s="18" t="s">
        <v>3262</v>
      </c>
      <c r="F195" s="19" t="s">
        <v>197</v>
      </c>
      <c r="G195" s="20">
        <v>187</v>
      </c>
      <c r="H195" s="21">
        <v>0</v>
      </c>
      <c r="I195" s="21">
        <f>ROUND(ROUND(H195,2)*ROUND(G195,3),2)</f>
        <v>0</v>
      </c>
      <c r="O195">
        <f>(I195*21)/100</f>
        <v>0</v>
      </c>
      <c r="P195" t="s">
        <v>17</v>
      </c>
    </row>
    <row r="196" spans="1:16" x14ac:dyDescent="0.2">
      <c r="A196" s="22" t="s">
        <v>42</v>
      </c>
      <c r="E196" s="23" t="s">
        <v>45</v>
      </c>
    </row>
    <row r="197" spans="1:16" x14ac:dyDescent="0.2">
      <c r="A197" s="24" t="s">
        <v>44</v>
      </c>
      <c r="E197" s="25" t="s">
        <v>3465</v>
      </c>
    </row>
    <row r="198" spans="1:16" x14ac:dyDescent="0.2">
      <c r="A198" t="s">
        <v>46</v>
      </c>
      <c r="E198" s="23" t="s">
        <v>45</v>
      </c>
    </row>
    <row r="199" spans="1:16" ht="25.5" x14ac:dyDescent="0.2">
      <c r="A199" s="12" t="s">
        <v>37</v>
      </c>
      <c r="B199" s="17" t="s">
        <v>432</v>
      </c>
      <c r="C199" s="17" t="s">
        <v>3263</v>
      </c>
      <c r="D199" s="12" t="s">
        <v>45</v>
      </c>
      <c r="E199" s="18" t="s">
        <v>3264</v>
      </c>
      <c r="F199" s="19" t="s">
        <v>197</v>
      </c>
      <c r="G199" s="20">
        <v>54</v>
      </c>
      <c r="H199" s="21">
        <v>0</v>
      </c>
      <c r="I199" s="21">
        <f>ROUND(ROUND(H199,2)*ROUND(G199,3),2)</f>
        <v>0</v>
      </c>
      <c r="O199">
        <f>(I199*21)/100</f>
        <v>0</v>
      </c>
      <c r="P199" t="s">
        <v>17</v>
      </c>
    </row>
    <row r="200" spans="1:16" x14ac:dyDescent="0.2">
      <c r="A200" s="22" t="s">
        <v>42</v>
      </c>
      <c r="E200" s="23" t="s">
        <v>45</v>
      </c>
    </row>
    <row r="201" spans="1:16" x14ac:dyDescent="0.2">
      <c r="A201" s="24" t="s">
        <v>44</v>
      </c>
      <c r="E201" s="25" t="s">
        <v>3466</v>
      </c>
    </row>
    <row r="202" spans="1:16" x14ac:dyDescent="0.2">
      <c r="A202" t="s">
        <v>46</v>
      </c>
      <c r="E202" s="23" t="s">
        <v>45</v>
      </c>
    </row>
    <row r="203" spans="1:16" ht="25.5" x14ac:dyDescent="0.2">
      <c r="A203" s="12" t="s">
        <v>37</v>
      </c>
      <c r="B203" s="17" t="s">
        <v>439</v>
      </c>
      <c r="C203" s="17" t="s">
        <v>3467</v>
      </c>
      <c r="D203" s="12" t="s">
        <v>45</v>
      </c>
      <c r="E203" s="18" t="s">
        <v>3468</v>
      </c>
      <c r="F203" s="19" t="s">
        <v>89</v>
      </c>
      <c r="G203" s="20">
        <v>7</v>
      </c>
      <c r="H203" s="21">
        <v>0</v>
      </c>
      <c r="I203" s="21">
        <f>ROUND(ROUND(H203,2)*ROUND(G203,3),2)</f>
        <v>0</v>
      </c>
      <c r="O203">
        <f>(I203*21)/100</f>
        <v>0</v>
      </c>
      <c r="P203" t="s">
        <v>17</v>
      </c>
    </row>
    <row r="204" spans="1:16" x14ac:dyDescent="0.2">
      <c r="A204" s="22" t="s">
        <v>42</v>
      </c>
      <c r="E204" s="23" t="s">
        <v>45</v>
      </c>
    </row>
    <row r="205" spans="1:16" x14ac:dyDescent="0.2">
      <c r="A205" s="24" t="s">
        <v>44</v>
      </c>
      <c r="E205" s="25" t="s">
        <v>64</v>
      </c>
    </row>
    <row r="206" spans="1:16" x14ac:dyDescent="0.2">
      <c r="A206" t="s">
        <v>46</v>
      </c>
      <c r="E206" s="23" t="s">
        <v>45</v>
      </c>
    </row>
    <row r="207" spans="1:16" ht="25.5" x14ac:dyDescent="0.2">
      <c r="A207" s="12" t="s">
        <v>37</v>
      </c>
      <c r="B207" s="17" t="s">
        <v>445</v>
      </c>
      <c r="C207" s="17" t="s">
        <v>3271</v>
      </c>
      <c r="D207" s="12" t="s">
        <v>45</v>
      </c>
      <c r="E207" s="18" t="s">
        <v>3272</v>
      </c>
      <c r="F207" s="19" t="s">
        <v>89</v>
      </c>
      <c r="G207" s="20">
        <v>29</v>
      </c>
      <c r="H207" s="21">
        <v>0</v>
      </c>
      <c r="I207" s="21">
        <f>ROUND(ROUND(H207,2)*ROUND(G207,3),2)</f>
        <v>0</v>
      </c>
      <c r="O207">
        <f>(I207*21)/100</f>
        <v>0</v>
      </c>
      <c r="P207" t="s">
        <v>17</v>
      </c>
    </row>
    <row r="208" spans="1:16" x14ac:dyDescent="0.2">
      <c r="A208" s="22" t="s">
        <v>42</v>
      </c>
      <c r="E208" s="23" t="s">
        <v>45</v>
      </c>
    </row>
    <row r="209" spans="1:16" x14ac:dyDescent="0.2">
      <c r="A209" s="24" t="s">
        <v>44</v>
      </c>
      <c r="E209" s="25" t="s">
        <v>335</v>
      </c>
    </row>
    <row r="210" spans="1:16" x14ac:dyDescent="0.2">
      <c r="A210" t="s">
        <v>46</v>
      </c>
      <c r="E210" s="23" t="s">
        <v>45</v>
      </c>
    </row>
    <row r="211" spans="1:16" x14ac:dyDescent="0.2">
      <c r="A211" s="12" t="s">
        <v>37</v>
      </c>
      <c r="B211" s="17" t="s">
        <v>450</v>
      </c>
      <c r="C211" s="17" t="s">
        <v>3273</v>
      </c>
      <c r="D211" s="12" t="s">
        <v>45</v>
      </c>
      <c r="E211" s="18" t="s">
        <v>3274</v>
      </c>
      <c r="F211" s="19" t="s">
        <v>197</v>
      </c>
      <c r="G211" s="20">
        <v>180</v>
      </c>
      <c r="H211" s="21">
        <v>0</v>
      </c>
      <c r="I211" s="21">
        <f>ROUND(ROUND(H211,2)*ROUND(G211,3),2)</f>
        <v>0</v>
      </c>
      <c r="O211">
        <f>(I211*21)/100</f>
        <v>0</v>
      </c>
      <c r="P211" t="s">
        <v>17</v>
      </c>
    </row>
    <row r="212" spans="1:16" x14ac:dyDescent="0.2">
      <c r="A212" s="22" t="s">
        <v>42</v>
      </c>
      <c r="E212" s="23" t="s">
        <v>45</v>
      </c>
    </row>
    <row r="213" spans="1:16" x14ac:dyDescent="0.2">
      <c r="A213" s="24" t="s">
        <v>44</v>
      </c>
      <c r="E213" s="25" t="s">
        <v>45</v>
      </c>
    </row>
    <row r="214" spans="1:16" x14ac:dyDescent="0.2">
      <c r="A214" t="s">
        <v>46</v>
      </c>
      <c r="E214" s="23" t="s">
        <v>45</v>
      </c>
    </row>
    <row r="215" spans="1:16" x14ac:dyDescent="0.2">
      <c r="A215" s="12" t="s">
        <v>37</v>
      </c>
      <c r="B215" s="17" t="s">
        <v>455</v>
      </c>
      <c r="C215" s="17" t="s">
        <v>3275</v>
      </c>
      <c r="D215" s="12" t="s">
        <v>45</v>
      </c>
      <c r="E215" s="18" t="s">
        <v>3276</v>
      </c>
      <c r="F215" s="19" t="s">
        <v>89</v>
      </c>
      <c r="G215" s="20">
        <v>1</v>
      </c>
      <c r="H215" s="21">
        <v>0</v>
      </c>
      <c r="I215" s="21">
        <f>ROUND(ROUND(H215,2)*ROUND(G215,3),2)</f>
        <v>0</v>
      </c>
      <c r="O215">
        <f>(I215*21)/100</f>
        <v>0</v>
      </c>
      <c r="P215" t="s">
        <v>17</v>
      </c>
    </row>
    <row r="216" spans="1:16" x14ac:dyDescent="0.2">
      <c r="A216" s="22" t="s">
        <v>42</v>
      </c>
      <c r="E216" s="23" t="s">
        <v>45</v>
      </c>
    </row>
    <row r="217" spans="1:16" x14ac:dyDescent="0.2">
      <c r="A217" s="24" t="s">
        <v>44</v>
      </c>
      <c r="E217" s="25" t="s">
        <v>45</v>
      </c>
    </row>
    <row r="218" spans="1:16" x14ac:dyDescent="0.2">
      <c r="A218" t="s">
        <v>46</v>
      </c>
      <c r="E218" s="23" t="s">
        <v>45</v>
      </c>
    </row>
    <row r="219" spans="1:16" x14ac:dyDescent="0.2">
      <c r="A219" s="12" t="s">
        <v>37</v>
      </c>
      <c r="B219" s="17" t="s">
        <v>461</v>
      </c>
      <c r="C219" s="17" t="s">
        <v>3277</v>
      </c>
      <c r="D219" s="12" t="s">
        <v>45</v>
      </c>
      <c r="E219" s="18" t="s">
        <v>3278</v>
      </c>
      <c r="F219" s="19" t="s">
        <v>89</v>
      </c>
      <c r="G219" s="20">
        <v>1</v>
      </c>
      <c r="H219" s="21">
        <v>0</v>
      </c>
      <c r="I219" s="21">
        <f>ROUND(ROUND(H219,2)*ROUND(G219,3),2)</f>
        <v>0</v>
      </c>
      <c r="O219">
        <f>(I219*21)/100</f>
        <v>0</v>
      </c>
      <c r="P219" t="s">
        <v>17</v>
      </c>
    </row>
    <row r="220" spans="1:16" x14ac:dyDescent="0.2">
      <c r="A220" s="22" t="s">
        <v>42</v>
      </c>
      <c r="E220" s="23" t="s">
        <v>45</v>
      </c>
    </row>
    <row r="221" spans="1:16" x14ac:dyDescent="0.2">
      <c r="A221" s="24" t="s">
        <v>44</v>
      </c>
      <c r="E221" s="25" t="s">
        <v>45</v>
      </c>
    </row>
    <row r="222" spans="1:16" x14ac:dyDescent="0.2">
      <c r="A222" t="s">
        <v>46</v>
      </c>
      <c r="E222" s="23" t="s">
        <v>45</v>
      </c>
    </row>
    <row r="223" spans="1:16" x14ac:dyDescent="0.2">
      <c r="A223" s="12" t="s">
        <v>37</v>
      </c>
      <c r="B223" s="17" t="s">
        <v>466</v>
      </c>
      <c r="C223" s="17" t="s">
        <v>3279</v>
      </c>
      <c r="D223" s="12" t="s">
        <v>45</v>
      </c>
      <c r="E223" s="18" t="s">
        <v>3280</v>
      </c>
      <c r="F223" s="19" t="s">
        <v>89</v>
      </c>
      <c r="G223" s="20">
        <v>2</v>
      </c>
      <c r="H223" s="21">
        <v>0</v>
      </c>
      <c r="I223" s="21">
        <f>ROUND(ROUND(H223,2)*ROUND(G223,3),2)</f>
        <v>0</v>
      </c>
      <c r="O223">
        <f>(I223*21)/100</f>
        <v>0</v>
      </c>
      <c r="P223" t="s">
        <v>17</v>
      </c>
    </row>
    <row r="224" spans="1:16" x14ac:dyDescent="0.2">
      <c r="A224" s="22" t="s">
        <v>42</v>
      </c>
      <c r="E224" s="23" t="s">
        <v>45</v>
      </c>
    </row>
    <row r="225" spans="1:16" x14ac:dyDescent="0.2">
      <c r="A225" s="24" t="s">
        <v>44</v>
      </c>
      <c r="E225" s="25" t="s">
        <v>45</v>
      </c>
    </row>
    <row r="226" spans="1:16" x14ac:dyDescent="0.2">
      <c r="A226" t="s">
        <v>46</v>
      </c>
      <c r="E226" s="23" t="s">
        <v>45</v>
      </c>
    </row>
    <row r="227" spans="1:16" x14ac:dyDescent="0.2">
      <c r="A227" s="12" t="s">
        <v>37</v>
      </c>
      <c r="B227" s="17" t="s">
        <v>471</v>
      </c>
      <c r="C227" s="17" t="s">
        <v>3469</v>
      </c>
      <c r="D227" s="12" t="s">
        <v>45</v>
      </c>
      <c r="E227" s="18" t="s">
        <v>3470</v>
      </c>
      <c r="F227" s="19" t="s">
        <v>197</v>
      </c>
      <c r="G227" s="20">
        <v>17</v>
      </c>
      <c r="H227" s="21">
        <v>0</v>
      </c>
      <c r="I227" s="21">
        <f>ROUND(ROUND(H227,2)*ROUND(G227,3),2)</f>
        <v>0</v>
      </c>
      <c r="O227">
        <f>(I227*21)/100</f>
        <v>0</v>
      </c>
      <c r="P227" t="s">
        <v>17</v>
      </c>
    </row>
    <row r="228" spans="1:16" x14ac:dyDescent="0.2">
      <c r="A228" s="22" t="s">
        <v>42</v>
      </c>
      <c r="E228" s="23" t="s">
        <v>45</v>
      </c>
    </row>
    <row r="229" spans="1:16" x14ac:dyDescent="0.2">
      <c r="A229" s="24" t="s">
        <v>44</v>
      </c>
      <c r="E229" s="25" t="s">
        <v>45</v>
      </c>
    </row>
    <row r="230" spans="1:16" x14ac:dyDescent="0.2">
      <c r="A230" t="s">
        <v>46</v>
      </c>
      <c r="E230" s="23" t="s">
        <v>45</v>
      </c>
    </row>
    <row r="231" spans="1:16" x14ac:dyDescent="0.2">
      <c r="A231" s="12" t="s">
        <v>37</v>
      </c>
      <c r="B231" s="17" t="s">
        <v>476</v>
      </c>
      <c r="C231" s="17" t="s">
        <v>3281</v>
      </c>
      <c r="D231" s="12" t="s">
        <v>45</v>
      </c>
      <c r="E231" s="18" t="s">
        <v>3282</v>
      </c>
      <c r="F231" s="19" t="s">
        <v>197</v>
      </c>
      <c r="G231" s="20">
        <v>187</v>
      </c>
      <c r="H231" s="21">
        <v>0</v>
      </c>
      <c r="I231" s="21">
        <f>ROUND(ROUND(H231,2)*ROUND(G231,3),2)</f>
        <v>0</v>
      </c>
      <c r="O231">
        <f>(I231*21)/100</f>
        <v>0</v>
      </c>
      <c r="P231" t="s">
        <v>17</v>
      </c>
    </row>
    <row r="232" spans="1:16" x14ac:dyDescent="0.2">
      <c r="A232" s="22" t="s">
        <v>42</v>
      </c>
      <c r="E232" s="23" t="s">
        <v>45</v>
      </c>
    </row>
    <row r="233" spans="1:16" x14ac:dyDescent="0.2">
      <c r="A233" s="24" t="s">
        <v>44</v>
      </c>
      <c r="E233" s="25" t="s">
        <v>45</v>
      </c>
    </row>
    <row r="234" spans="1:16" x14ac:dyDescent="0.2">
      <c r="A234" t="s">
        <v>46</v>
      </c>
      <c r="E234" s="23" t="s">
        <v>45</v>
      </c>
    </row>
    <row r="235" spans="1:16" x14ac:dyDescent="0.2">
      <c r="A235" s="12" t="s">
        <v>37</v>
      </c>
      <c r="B235" s="17" t="s">
        <v>564</v>
      </c>
      <c r="C235" s="17" t="s">
        <v>3471</v>
      </c>
      <c r="D235" s="12" t="s">
        <v>45</v>
      </c>
      <c r="E235" s="18" t="s">
        <v>3472</v>
      </c>
      <c r="F235" s="19" t="s">
        <v>197</v>
      </c>
      <c r="G235" s="20">
        <v>18</v>
      </c>
      <c r="H235" s="21">
        <v>0</v>
      </c>
      <c r="I235" s="21">
        <f>ROUND(ROUND(H235,2)*ROUND(G235,3),2)</f>
        <v>0</v>
      </c>
      <c r="O235">
        <f>(I235*21)/100</f>
        <v>0</v>
      </c>
      <c r="P235" t="s">
        <v>17</v>
      </c>
    </row>
    <row r="236" spans="1:16" x14ac:dyDescent="0.2">
      <c r="A236" s="22" t="s">
        <v>42</v>
      </c>
      <c r="E236" s="23" t="s">
        <v>45</v>
      </c>
    </row>
    <row r="237" spans="1:16" x14ac:dyDescent="0.2">
      <c r="A237" s="24" t="s">
        <v>44</v>
      </c>
      <c r="E237" s="25" t="s">
        <v>45</v>
      </c>
    </row>
    <row r="238" spans="1:16" x14ac:dyDescent="0.2">
      <c r="A238" t="s">
        <v>46</v>
      </c>
      <c r="E238" s="23" t="s">
        <v>45</v>
      </c>
    </row>
    <row r="239" spans="1:16" x14ac:dyDescent="0.2">
      <c r="A239" s="12" t="s">
        <v>37</v>
      </c>
      <c r="B239" s="17" t="s">
        <v>569</v>
      </c>
      <c r="C239" s="17" t="s">
        <v>3473</v>
      </c>
      <c r="D239" s="12" t="s">
        <v>45</v>
      </c>
      <c r="E239" s="18" t="s">
        <v>3286</v>
      </c>
      <c r="F239" s="19" t="s">
        <v>197</v>
      </c>
      <c r="G239" s="20">
        <v>196.5</v>
      </c>
      <c r="H239" s="21">
        <v>0</v>
      </c>
      <c r="I239" s="21">
        <f>ROUND(ROUND(H239,2)*ROUND(G239,3),2)</f>
        <v>0</v>
      </c>
      <c r="O239">
        <f>(I239*21)/100</f>
        <v>0</v>
      </c>
      <c r="P239" t="s">
        <v>17</v>
      </c>
    </row>
    <row r="240" spans="1:16" x14ac:dyDescent="0.2">
      <c r="A240" s="22" t="s">
        <v>42</v>
      </c>
      <c r="E240" s="23" t="s">
        <v>45</v>
      </c>
    </row>
    <row r="241" spans="1:16" x14ac:dyDescent="0.2">
      <c r="A241" s="24" t="s">
        <v>44</v>
      </c>
      <c r="E241" s="25" t="s">
        <v>45</v>
      </c>
    </row>
    <row r="242" spans="1:16" x14ac:dyDescent="0.2">
      <c r="A242" t="s">
        <v>46</v>
      </c>
      <c r="E242" s="23" t="s">
        <v>45</v>
      </c>
    </row>
    <row r="243" spans="1:16" x14ac:dyDescent="0.2">
      <c r="A243" s="12" t="s">
        <v>37</v>
      </c>
      <c r="B243" s="17" t="s">
        <v>572</v>
      </c>
      <c r="C243" s="17" t="s">
        <v>3474</v>
      </c>
      <c r="D243" s="12" t="s">
        <v>45</v>
      </c>
      <c r="E243" s="18" t="s">
        <v>3289</v>
      </c>
      <c r="F243" s="19" t="s">
        <v>197</v>
      </c>
      <c r="G243" s="20">
        <v>57</v>
      </c>
      <c r="H243" s="21">
        <v>0</v>
      </c>
      <c r="I243" s="21">
        <f>ROUND(ROUND(H243,2)*ROUND(G243,3),2)</f>
        <v>0</v>
      </c>
      <c r="O243">
        <f>(I243*21)/100</f>
        <v>0</v>
      </c>
      <c r="P243" t="s">
        <v>17</v>
      </c>
    </row>
    <row r="244" spans="1:16" x14ac:dyDescent="0.2">
      <c r="A244" s="22" t="s">
        <v>42</v>
      </c>
      <c r="E244" s="23" t="s">
        <v>45</v>
      </c>
    </row>
    <row r="245" spans="1:16" x14ac:dyDescent="0.2">
      <c r="A245" s="24" t="s">
        <v>44</v>
      </c>
      <c r="E245" s="25" t="s">
        <v>45</v>
      </c>
    </row>
    <row r="246" spans="1:16" x14ac:dyDescent="0.2">
      <c r="A246" t="s">
        <v>46</v>
      </c>
      <c r="E246" s="23" t="s">
        <v>45</v>
      </c>
    </row>
    <row r="247" spans="1:16" x14ac:dyDescent="0.2">
      <c r="A247" s="12" t="s">
        <v>37</v>
      </c>
      <c r="B247" s="17" t="s">
        <v>577</v>
      </c>
      <c r="C247" s="17" t="s">
        <v>3475</v>
      </c>
      <c r="D247" s="12" t="s">
        <v>45</v>
      </c>
      <c r="E247" s="18" t="s">
        <v>3476</v>
      </c>
      <c r="F247" s="19" t="s">
        <v>96</v>
      </c>
      <c r="G247" s="20">
        <v>1</v>
      </c>
      <c r="H247" s="21">
        <v>0</v>
      </c>
      <c r="I247" s="21">
        <f>ROUND(ROUND(H247,2)*ROUND(G247,3),2)</f>
        <v>0</v>
      </c>
      <c r="O247">
        <f>(I247*21)/100</f>
        <v>0</v>
      </c>
      <c r="P247" t="s">
        <v>17</v>
      </c>
    </row>
    <row r="248" spans="1:16" x14ac:dyDescent="0.2">
      <c r="A248" s="22" t="s">
        <v>42</v>
      </c>
      <c r="E248" s="23" t="s">
        <v>45</v>
      </c>
    </row>
    <row r="249" spans="1:16" x14ac:dyDescent="0.2">
      <c r="A249" s="24" t="s">
        <v>44</v>
      </c>
      <c r="E249" s="25" t="s">
        <v>45</v>
      </c>
    </row>
    <row r="250" spans="1:16" x14ac:dyDescent="0.2">
      <c r="A250" t="s">
        <v>46</v>
      </c>
      <c r="E250" s="23" t="s">
        <v>45</v>
      </c>
    </row>
    <row r="251" spans="1:16" x14ac:dyDescent="0.2">
      <c r="A251" s="12" t="s">
        <v>37</v>
      </c>
      <c r="B251" s="17" t="s">
        <v>581</v>
      </c>
      <c r="C251" s="17" t="s">
        <v>3477</v>
      </c>
      <c r="D251" s="12" t="s">
        <v>45</v>
      </c>
      <c r="E251" s="18" t="s">
        <v>3478</v>
      </c>
      <c r="F251" s="19" t="s">
        <v>96</v>
      </c>
      <c r="G251" s="20">
        <v>4</v>
      </c>
      <c r="H251" s="21">
        <v>0</v>
      </c>
      <c r="I251" s="21">
        <f>ROUND(ROUND(H251,2)*ROUND(G251,3),2)</f>
        <v>0</v>
      </c>
      <c r="O251">
        <f>(I251*21)/100</f>
        <v>0</v>
      </c>
      <c r="P251" t="s">
        <v>17</v>
      </c>
    </row>
    <row r="252" spans="1:16" x14ac:dyDescent="0.2">
      <c r="A252" s="22" t="s">
        <v>42</v>
      </c>
      <c r="E252" s="23" t="s">
        <v>45</v>
      </c>
    </row>
    <row r="253" spans="1:16" x14ac:dyDescent="0.2">
      <c r="A253" s="24" t="s">
        <v>44</v>
      </c>
      <c r="E253" s="25" t="s">
        <v>45</v>
      </c>
    </row>
    <row r="254" spans="1:16" x14ac:dyDescent="0.2">
      <c r="A254" t="s">
        <v>46</v>
      </c>
      <c r="E254" s="23" t="s">
        <v>45</v>
      </c>
    </row>
    <row r="255" spans="1:16" x14ac:dyDescent="0.2">
      <c r="A255" s="12" t="s">
        <v>37</v>
      </c>
      <c r="B255" s="17" t="s">
        <v>585</v>
      </c>
      <c r="C255" s="17" t="s">
        <v>3479</v>
      </c>
      <c r="D255" s="12" t="s">
        <v>45</v>
      </c>
      <c r="E255" s="18" t="s">
        <v>3480</v>
      </c>
      <c r="F255" s="19" t="s">
        <v>96</v>
      </c>
      <c r="G255" s="20">
        <v>2</v>
      </c>
      <c r="H255" s="21">
        <v>0</v>
      </c>
      <c r="I255" s="21">
        <f>ROUND(ROUND(H255,2)*ROUND(G255,3),2)</f>
        <v>0</v>
      </c>
      <c r="O255">
        <f>(I255*21)/100</f>
        <v>0</v>
      </c>
      <c r="P255" t="s">
        <v>17</v>
      </c>
    </row>
    <row r="256" spans="1:16" x14ac:dyDescent="0.2">
      <c r="A256" s="22" t="s">
        <v>42</v>
      </c>
      <c r="E256" s="23" t="s">
        <v>45</v>
      </c>
    </row>
    <row r="257" spans="1:16" x14ac:dyDescent="0.2">
      <c r="A257" s="24" t="s">
        <v>44</v>
      </c>
      <c r="E257" s="25" t="s">
        <v>45</v>
      </c>
    </row>
    <row r="258" spans="1:16" x14ac:dyDescent="0.2">
      <c r="A258" t="s">
        <v>46</v>
      </c>
      <c r="E258" s="23" t="s">
        <v>45</v>
      </c>
    </row>
    <row r="259" spans="1:16" x14ac:dyDescent="0.2">
      <c r="A259" s="12" t="s">
        <v>37</v>
      </c>
      <c r="B259" s="17" t="s">
        <v>589</v>
      </c>
      <c r="C259" s="17" t="s">
        <v>3481</v>
      </c>
      <c r="D259" s="12" t="s">
        <v>45</v>
      </c>
      <c r="E259" s="18" t="s">
        <v>3482</v>
      </c>
      <c r="F259" s="19" t="s">
        <v>96</v>
      </c>
      <c r="G259" s="20">
        <v>1</v>
      </c>
      <c r="H259" s="21">
        <v>0</v>
      </c>
      <c r="I259" s="21">
        <f>ROUND(ROUND(H259,2)*ROUND(G259,3),2)</f>
        <v>0</v>
      </c>
      <c r="O259">
        <f>(I259*21)/100</f>
        <v>0</v>
      </c>
      <c r="P259" t="s">
        <v>17</v>
      </c>
    </row>
    <row r="260" spans="1:16" x14ac:dyDescent="0.2">
      <c r="A260" s="22" t="s">
        <v>42</v>
      </c>
      <c r="E260" s="23" t="s">
        <v>45</v>
      </c>
    </row>
    <row r="261" spans="1:16" x14ac:dyDescent="0.2">
      <c r="A261" s="24" t="s">
        <v>44</v>
      </c>
      <c r="E261" s="25" t="s">
        <v>45</v>
      </c>
    </row>
    <row r="262" spans="1:16" x14ac:dyDescent="0.2">
      <c r="A262" t="s">
        <v>46</v>
      </c>
      <c r="E262" s="23" t="s">
        <v>45</v>
      </c>
    </row>
    <row r="263" spans="1:16" x14ac:dyDescent="0.2">
      <c r="A263" s="12" t="s">
        <v>37</v>
      </c>
      <c r="B263" s="17" t="s">
        <v>593</v>
      </c>
      <c r="C263" s="17" t="s">
        <v>3483</v>
      </c>
      <c r="D263" s="12" t="s">
        <v>45</v>
      </c>
      <c r="E263" s="18" t="s">
        <v>3484</v>
      </c>
      <c r="F263" s="19" t="s">
        <v>96</v>
      </c>
      <c r="G263" s="20">
        <v>3</v>
      </c>
      <c r="H263" s="21">
        <v>0</v>
      </c>
      <c r="I263" s="21">
        <f>ROUND(ROUND(H263,2)*ROUND(G263,3),2)</f>
        <v>0</v>
      </c>
      <c r="O263">
        <f>(I263*21)/100</f>
        <v>0</v>
      </c>
      <c r="P263" t="s">
        <v>17</v>
      </c>
    </row>
    <row r="264" spans="1:16" x14ac:dyDescent="0.2">
      <c r="A264" s="22" t="s">
        <v>42</v>
      </c>
      <c r="E264" s="23" t="s">
        <v>45</v>
      </c>
    </row>
    <row r="265" spans="1:16" x14ac:dyDescent="0.2">
      <c r="A265" s="24" t="s">
        <v>44</v>
      </c>
      <c r="E265" s="25" t="s">
        <v>45</v>
      </c>
    </row>
    <row r="266" spans="1:16" x14ac:dyDescent="0.2">
      <c r="A266" t="s">
        <v>46</v>
      </c>
      <c r="E266" s="23" t="s">
        <v>45</v>
      </c>
    </row>
    <row r="267" spans="1:16" x14ac:dyDescent="0.2">
      <c r="A267" s="12" t="s">
        <v>37</v>
      </c>
      <c r="B267" s="17" t="s">
        <v>599</v>
      </c>
      <c r="C267" s="17" t="s">
        <v>3485</v>
      </c>
      <c r="D267" s="12" t="s">
        <v>45</v>
      </c>
      <c r="E267" s="18" t="s">
        <v>3297</v>
      </c>
      <c r="F267" s="19" t="s">
        <v>96</v>
      </c>
      <c r="G267" s="20">
        <v>3</v>
      </c>
      <c r="H267" s="21">
        <v>0</v>
      </c>
      <c r="I267" s="21">
        <f>ROUND(ROUND(H267,2)*ROUND(G267,3),2)</f>
        <v>0</v>
      </c>
      <c r="O267">
        <f>(I267*21)/100</f>
        <v>0</v>
      </c>
      <c r="P267" t="s">
        <v>17</v>
      </c>
    </row>
    <row r="268" spans="1:16" x14ac:dyDescent="0.2">
      <c r="A268" s="22" t="s">
        <v>42</v>
      </c>
      <c r="E268" s="23" t="s">
        <v>45</v>
      </c>
    </row>
    <row r="269" spans="1:16" x14ac:dyDescent="0.2">
      <c r="A269" s="24" t="s">
        <v>44</v>
      </c>
      <c r="E269" s="25" t="s">
        <v>45</v>
      </c>
    </row>
    <row r="270" spans="1:16" x14ac:dyDescent="0.2">
      <c r="A270" t="s">
        <v>46</v>
      </c>
      <c r="E270" s="23" t="s">
        <v>45</v>
      </c>
    </row>
    <row r="271" spans="1:16" x14ac:dyDescent="0.2">
      <c r="A271" s="12" t="s">
        <v>37</v>
      </c>
      <c r="B271" s="17" t="s">
        <v>604</v>
      </c>
      <c r="C271" s="17" t="s">
        <v>3486</v>
      </c>
      <c r="D271" s="12" t="s">
        <v>45</v>
      </c>
      <c r="E271" s="18" t="s">
        <v>3487</v>
      </c>
      <c r="F271" s="19" t="s">
        <v>96</v>
      </c>
      <c r="G271" s="20">
        <v>5</v>
      </c>
      <c r="H271" s="21">
        <v>0</v>
      </c>
      <c r="I271" s="21">
        <f>ROUND(ROUND(H271,2)*ROUND(G271,3),2)</f>
        <v>0</v>
      </c>
      <c r="O271">
        <f>(I271*21)/100</f>
        <v>0</v>
      </c>
      <c r="P271" t="s">
        <v>17</v>
      </c>
    </row>
    <row r="272" spans="1:16" x14ac:dyDescent="0.2">
      <c r="A272" s="22" t="s">
        <v>42</v>
      </c>
      <c r="E272" s="23" t="s">
        <v>45</v>
      </c>
    </row>
    <row r="273" spans="1:16" x14ac:dyDescent="0.2">
      <c r="A273" s="24" t="s">
        <v>44</v>
      </c>
      <c r="E273" s="25" t="s">
        <v>45</v>
      </c>
    </row>
    <row r="274" spans="1:16" x14ac:dyDescent="0.2">
      <c r="A274" t="s">
        <v>46</v>
      </c>
      <c r="E274" s="23" t="s">
        <v>45</v>
      </c>
    </row>
    <row r="275" spans="1:16" x14ac:dyDescent="0.2">
      <c r="A275" s="12" t="s">
        <v>37</v>
      </c>
      <c r="B275" s="17" t="s">
        <v>608</v>
      </c>
      <c r="C275" s="17" t="s">
        <v>3488</v>
      </c>
      <c r="D275" s="12" t="s">
        <v>45</v>
      </c>
      <c r="E275" s="18" t="s">
        <v>3299</v>
      </c>
      <c r="F275" s="19" t="s">
        <v>96</v>
      </c>
      <c r="G275" s="20">
        <v>9</v>
      </c>
      <c r="H275" s="21">
        <v>0</v>
      </c>
      <c r="I275" s="21">
        <f>ROUND(ROUND(H275,2)*ROUND(G275,3),2)</f>
        <v>0</v>
      </c>
      <c r="O275">
        <f>(I275*21)/100</f>
        <v>0</v>
      </c>
      <c r="P275" t="s">
        <v>17</v>
      </c>
    </row>
    <row r="276" spans="1:16" x14ac:dyDescent="0.2">
      <c r="A276" s="22" t="s">
        <v>42</v>
      </c>
      <c r="E276" s="23" t="s">
        <v>45</v>
      </c>
    </row>
    <row r="277" spans="1:16" x14ac:dyDescent="0.2">
      <c r="A277" s="24" t="s">
        <v>44</v>
      </c>
      <c r="E277" s="25" t="s">
        <v>45</v>
      </c>
    </row>
    <row r="278" spans="1:16" x14ac:dyDescent="0.2">
      <c r="A278" t="s">
        <v>46</v>
      </c>
      <c r="E278" s="23" t="s">
        <v>45</v>
      </c>
    </row>
    <row r="279" spans="1:16" x14ac:dyDescent="0.2">
      <c r="A279" s="12" t="s">
        <v>37</v>
      </c>
      <c r="B279" s="17" t="s">
        <v>613</v>
      </c>
      <c r="C279" s="17" t="s">
        <v>3489</v>
      </c>
      <c r="D279" s="12" t="s">
        <v>45</v>
      </c>
      <c r="E279" s="18" t="s">
        <v>3490</v>
      </c>
      <c r="F279" s="19" t="s">
        <v>96</v>
      </c>
      <c r="G279" s="20">
        <v>1</v>
      </c>
      <c r="H279" s="21">
        <v>0</v>
      </c>
      <c r="I279" s="21">
        <f>ROUND(ROUND(H279,2)*ROUND(G279,3),2)</f>
        <v>0</v>
      </c>
      <c r="O279">
        <f>(I279*21)/100</f>
        <v>0</v>
      </c>
      <c r="P279" t="s">
        <v>17</v>
      </c>
    </row>
    <row r="280" spans="1:16" x14ac:dyDescent="0.2">
      <c r="A280" s="22" t="s">
        <v>42</v>
      </c>
      <c r="E280" s="23" t="s">
        <v>45</v>
      </c>
    </row>
    <row r="281" spans="1:16" x14ac:dyDescent="0.2">
      <c r="A281" s="24" t="s">
        <v>44</v>
      </c>
      <c r="E281" s="25" t="s">
        <v>45</v>
      </c>
    </row>
    <row r="282" spans="1:16" x14ac:dyDescent="0.2">
      <c r="A282" t="s">
        <v>46</v>
      </c>
      <c r="E282" s="23" t="s">
        <v>45</v>
      </c>
    </row>
    <row r="283" spans="1:16" x14ac:dyDescent="0.2">
      <c r="A283" s="12" t="s">
        <v>37</v>
      </c>
      <c r="B283" s="17" t="s">
        <v>619</v>
      </c>
      <c r="C283" s="17" t="s">
        <v>3491</v>
      </c>
      <c r="D283" s="12" t="s">
        <v>45</v>
      </c>
      <c r="E283" s="18" t="s">
        <v>3492</v>
      </c>
      <c r="F283" s="19" t="s">
        <v>96</v>
      </c>
      <c r="G283" s="20">
        <v>2</v>
      </c>
      <c r="H283" s="21">
        <v>0</v>
      </c>
      <c r="I283" s="21">
        <f>ROUND(ROUND(H283,2)*ROUND(G283,3),2)</f>
        <v>0</v>
      </c>
      <c r="O283">
        <f>(I283*21)/100</f>
        <v>0</v>
      </c>
      <c r="P283" t="s">
        <v>17</v>
      </c>
    </row>
    <row r="284" spans="1:16" x14ac:dyDescent="0.2">
      <c r="A284" s="22" t="s">
        <v>42</v>
      </c>
      <c r="E284" s="23" t="s">
        <v>45</v>
      </c>
    </row>
    <row r="285" spans="1:16" x14ac:dyDescent="0.2">
      <c r="A285" s="24" t="s">
        <v>44</v>
      </c>
      <c r="E285" s="25" t="s">
        <v>45</v>
      </c>
    </row>
    <row r="286" spans="1:16" x14ac:dyDescent="0.2">
      <c r="A286" t="s">
        <v>46</v>
      </c>
      <c r="E286" s="23" t="s">
        <v>45</v>
      </c>
    </row>
    <row r="287" spans="1:16" x14ac:dyDescent="0.2">
      <c r="A287" s="12" t="s">
        <v>37</v>
      </c>
      <c r="B287" s="17" t="s">
        <v>625</v>
      </c>
      <c r="C287" s="17" t="s">
        <v>3493</v>
      </c>
      <c r="D287" s="12" t="s">
        <v>45</v>
      </c>
      <c r="E287" s="18" t="s">
        <v>3494</v>
      </c>
      <c r="F287" s="19" t="s">
        <v>96</v>
      </c>
      <c r="G287" s="20">
        <v>1</v>
      </c>
      <c r="H287" s="21">
        <v>0</v>
      </c>
      <c r="I287" s="21">
        <f>ROUND(ROUND(H287,2)*ROUND(G287,3),2)</f>
        <v>0</v>
      </c>
      <c r="O287">
        <f>(I287*21)/100</f>
        <v>0</v>
      </c>
      <c r="P287" t="s">
        <v>17</v>
      </c>
    </row>
    <row r="288" spans="1:16" x14ac:dyDescent="0.2">
      <c r="A288" s="22" t="s">
        <v>42</v>
      </c>
      <c r="E288" s="23" t="s">
        <v>45</v>
      </c>
    </row>
    <row r="289" spans="1:16" x14ac:dyDescent="0.2">
      <c r="A289" s="24" t="s">
        <v>44</v>
      </c>
      <c r="E289" s="25" t="s">
        <v>45</v>
      </c>
    </row>
    <row r="290" spans="1:16" x14ac:dyDescent="0.2">
      <c r="A290" t="s">
        <v>46</v>
      </c>
      <c r="E290" s="23" t="s">
        <v>45</v>
      </c>
    </row>
    <row r="291" spans="1:16" x14ac:dyDescent="0.2">
      <c r="A291" s="12" t="s">
        <v>37</v>
      </c>
      <c r="B291" s="17" t="s">
        <v>631</v>
      </c>
      <c r="C291" s="17" t="s">
        <v>3495</v>
      </c>
      <c r="D291" s="12" t="s">
        <v>45</v>
      </c>
      <c r="E291" s="18" t="s">
        <v>3303</v>
      </c>
      <c r="F291" s="19" t="s">
        <v>96</v>
      </c>
      <c r="G291" s="20">
        <v>3</v>
      </c>
      <c r="H291" s="21">
        <v>0</v>
      </c>
      <c r="I291" s="21">
        <f>ROUND(ROUND(H291,2)*ROUND(G291,3),2)</f>
        <v>0</v>
      </c>
      <c r="O291">
        <f>(I291*21)/100</f>
        <v>0</v>
      </c>
      <c r="P291" t="s">
        <v>17</v>
      </c>
    </row>
    <row r="292" spans="1:16" x14ac:dyDescent="0.2">
      <c r="A292" s="22" t="s">
        <v>42</v>
      </c>
      <c r="E292" s="23" t="s">
        <v>45</v>
      </c>
    </row>
    <row r="293" spans="1:16" x14ac:dyDescent="0.2">
      <c r="A293" s="24" t="s">
        <v>44</v>
      </c>
      <c r="E293" s="25" t="s">
        <v>45</v>
      </c>
    </row>
    <row r="294" spans="1:16" x14ac:dyDescent="0.2">
      <c r="A294" t="s">
        <v>46</v>
      </c>
      <c r="E294" s="23" t="s">
        <v>45</v>
      </c>
    </row>
    <row r="295" spans="1:16" ht="25.5" x14ac:dyDescent="0.2">
      <c r="A295" s="12" t="s">
        <v>37</v>
      </c>
      <c r="B295" s="17" t="s">
        <v>636</v>
      </c>
      <c r="C295" s="17" t="s">
        <v>3496</v>
      </c>
      <c r="D295" s="12" t="s">
        <v>45</v>
      </c>
      <c r="E295" s="18" t="s">
        <v>3497</v>
      </c>
      <c r="F295" s="19" t="s">
        <v>96</v>
      </c>
      <c r="G295" s="20">
        <v>1</v>
      </c>
      <c r="H295" s="21">
        <v>0</v>
      </c>
      <c r="I295" s="21">
        <f>ROUND(ROUND(H295,2)*ROUND(G295,3),2)</f>
        <v>0</v>
      </c>
      <c r="O295">
        <f>(I295*21)/100</f>
        <v>0</v>
      </c>
      <c r="P295" t="s">
        <v>17</v>
      </c>
    </row>
    <row r="296" spans="1:16" x14ac:dyDescent="0.2">
      <c r="A296" s="22" t="s">
        <v>42</v>
      </c>
      <c r="E296" s="23" t="s">
        <v>45</v>
      </c>
    </row>
    <row r="297" spans="1:16" x14ac:dyDescent="0.2">
      <c r="A297" s="24" t="s">
        <v>44</v>
      </c>
      <c r="E297" s="25" t="s">
        <v>45</v>
      </c>
    </row>
    <row r="298" spans="1:16" x14ac:dyDescent="0.2">
      <c r="A298" t="s">
        <v>46</v>
      </c>
      <c r="E298" s="23" t="s">
        <v>45</v>
      </c>
    </row>
    <row r="299" spans="1:16" x14ac:dyDescent="0.2">
      <c r="A299" s="12" t="s">
        <v>37</v>
      </c>
      <c r="B299" s="17" t="s">
        <v>640</v>
      </c>
      <c r="C299" s="17" t="s">
        <v>3498</v>
      </c>
      <c r="D299" s="12" t="s">
        <v>45</v>
      </c>
      <c r="E299" s="18" t="s">
        <v>3335</v>
      </c>
      <c r="F299" s="19" t="s">
        <v>96</v>
      </c>
      <c r="G299" s="20">
        <v>1</v>
      </c>
      <c r="H299" s="21">
        <v>0</v>
      </c>
      <c r="I299" s="21">
        <f>ROUND(ROUND(H299,2)*ROUND(G299,3),2)</f>
        <v>0</v>
      </c>
      <c r="O299">
        <f>(I299*21)/100</f>
        <v>0</v>
      </c>
      <c r="P299" t="s">
        <v>17</v>
      </c>
    </row>
    <row r="300" spans="1:16" x14ac:dyDescent="0.2">
      <c r="A300" s="22" t="s">
        <v>42</v>
      </c>
      <c r="E300" s="23" t="s">
        <v>45</v>
      </c>
    </row>
    <row r="301" spans="1:16" x14ac:dyDescent="0.2">
      <c r="A301" s="24" t="s">
        <v>44</v>
      </c>
      <c r="E301" s="25" t="s">
        <v>45</v>
      </c>
    </row>
    <row r="302" spans="1:16" x14ac:dyDescent="0.2">
      <c r="A302" t="s">
        <v>46</v>
      </c>
      <c r="E302" s="23" t="s">
        <v>45</v>
      </c>
    </row>
    <row r="303" spans="1:16" x14ac:dyDescent="0.2">
      <c r="A303" s="12" t="s">
        <v>37</v>
      </c>
      <c r="B303" s="17" t="s">
        <v>645</v>
      </c>
      <c r="C303" s="17" t="s">
        <v>3499</v>
      </c>
      <c r="D303" s="12" t="s">
        <v>45</v>
      </c>
      <c r="E303" s="18" t="s">
        <v>3337</v>
      </c>
      <c r="F303" s="19" t="s">
        <v>96</v>
      </c>
      <c r="G303" s="20">
        <v>1</v>
      </c>
      <c r="H303" s="21">
        <v>0</v>
      </c>
      <c r="I303" s="21">
        <f>ROUND(ROUND(H303,2)*ROUND(G303,3),2)</f>
        <v>0</v>
      </c>
      <c r="O303">
        <f>(I303*21)/100</f>
        <v>0</v>
      </c>
      <c r="P303" t="s">
        <v>17</v>
      </c>
    </row>
    <row r="304" spans="1:16" x14ac:dyDescent="0.2">
      <c r="A304" s="22" t="s">
        <v>42</v>
      </c>
      <c r="E304" s="23" t="s">
        <v>45</v>
      </c>
    </row>
    <row r="305" spans="1:16" x14ac:dyDescent="0.2">
      <c r="A305" s="24" t="s">
        <v>44</v>
      </c>
      <c r="E305" s="25" t="s">
        <v>45</v>
      </c>
    </row>
    <row r="306" spans="1:16" x14ac:dyDescent="0.2">
      <c r="A306" t="s">
        <v>46</v>
      </c>
      <c r="E306" s="23" t="s">
        <v>45</v>
      </c>
    </row>
    <row r="307" spans="1:16" x14ac:dyDescent="0.2">
      <c r="A307" s="12" t="s">
        <v>37</v>
      </c>
      <c r="B307" s="17" t="s">
        <v>651</v>
      </c>
      <c r="C307" s="17" t="s">
        <v>3500</v>
      </c>
      <c r="D307" s="12" t="s">
        <v>45</v>
      </c>
      <c r="E307" s="18" t="s">
        <v>3339</v>
      </c>
      <c r="F307" s="19" t="s">
        <v>96</v>
      </c>
      <c r="G307" s="20">
        <v>2</v>
      </c>
      <c r="H307" s="21">
        <v>0</v>
      </c>
      <c r="I307" s="21">
        <f>ROUND(ROUND(H307,2)*ROUND(G307,3),2)</f>
        <v>0</v>
      </c>
      <c r="O307">
        <f>(I307*21)/100</f>
        <v>0</v>
      </c>
      <c r="P307" t="s">
        <v>17</v>
      </c>
    </row>
    <row r="308" spans="1:16" x14ac:dyDescent="0.2">
      <c r="A308" s="22" t="s">
        <v>42</v>
      </c>
      <c r="E308" s="23" t="s">
        <v>45</v>
      </c>
    </row>
    <row r="309" spans="1:16" x14ac:dyDescent="0.2">
      <c r="A309" s="24" t="s">
        <v>44</v>
      </c>
      <c r="E309" s="25" t="s">
        <v>45</v>
      </c>
    </row>
    <row r="310" spans="1:16" x14ac:dyDescent="0.2">
      <c r="A310" t="s">
        <v>46</v>
      </c>
      <c r="E310" s="23" t="s">
        <v>45</v>
      </c>
    </row>
    <row r="311" spans="1:16" ht="25.5" x14ac:dyDescent="0.2">
      <c r="A311" s="12" t="s">
        <v>37</v>
      </c>
      <c r="B311" s="17" t="s">
        <v>656</v>
      </c>
      <c r="C311" s="17" t="s">
        <v>3501</v>
      </c>
      <c r="D311" s="12" t="s">
        <v>45</v>
      </c>
      <c r="E311" s="18" t="s">
        <v>3502</v>
      </c>
      <c r="F311" s="19" t="s">
        <v>96</v>
      </c>
      <c r="G311" s="20">
        <v>2</v>
      </c>
      <c r="H311" s="21">
        <v>0</v>
      </c>
      <c r="I311" s="21">
        <f>ROUND(ROUND(H311,2)*ROUND(G311,3),2)</f>
        <v>0</v>
      </c>
      <c r="O311">
        <f>(I311*21)/100</f>
        <v>0</v>
      </c>
      <c r="P311" t="s">
        <v>17</v>
      </c>
    </row>
    <row r="312" spans="1:16" x14ac:dyDescent="0.2">
      <c r="A312" s="22" t="s">
        <v>42</v>
      </c>
      <c r="E312" s="23" t="s">
        <v>45</v>
      </c>
    </row>
    <row r="313" spans="1:16" x14ac:dyDescent="0.2">
      <c r="A313" s="24" t="s">
        <v>44</v>
      </c>
      <c r="E313" s="25" t="s">
        <v>45</v>
      </c>
    </row>
    <row r="314" spans="1:16" x14ac:dyDescent="0.2">
      <c r="A314" t="s">
        <v>46</v>
      </c>
      <c r="E314" s="23" t="s">
        <v>45</v>
      </c>
    </row>
    <row r="315" spans="1:16" ht="25.5" x14ac:dyDescent="0.2">
      <c r="A315" s="12" t="s">
        <v>37</v>
      </c>
      <c r="B315" s="17" t="s">
        <v>661</v>
      </c>
      <c r="C315" s="17" t="s">
        <v>3503</v>
      </c>
      <c r="D315" s="12" t="s">
        <v>45</v>
      </c>
      <c r="E315" s="18" t="s">
        <v>3504</v>
      </c>
      <c r="F315" s="19" t="s">
        <v>96</v>
      </c>
      <c r="G315" s="20">
        <v>5</v>
      </c>
      <c r="H315" s="21">
        <v>0</v>
      </c>
      <c r="I315" s="21">
        <f>ROUND(ROUND(H315,2)*ROUND(G315,3),2)</f>
        <v>0</v>
      </c>
      <c r="O315">
        <f>(I315*21)/100</f>
        <v>0</v>
      </c>
      <c r="P315" t="s">
        <v>17</v>
      </c>
    </row>
    <row r="316" spans="1:16" x14ac:dyDescent="0.2">
      <c r="A316" s="22" t="s">
        <v>42</v>
      </c>
      <c r="E316" s="23" t="s">
        <v>45</v>
      </c>
    </row>
    <row r="317" spans="1:16" x14ac:dyDescent="0.2">
      <c r="A317" s="24" t="s">
        <v>44</v>
      </c>
      <c r="E317" s="25" t="s">
        <v>45</v>
      </c>
    </row>
    <row r="318" spans="1:16" x14ac:dyDescent="0.2">
      <c r="A318" t="s">
        <v>46</v>
      </c>
      <c r="E318" s="23" t="s">
        <v>45</v>
      </c>
    </row>
    <row r="319" spans="1:16" x14ac:dyDescent="0.2">
      <c r="A319" s="12" t="s">
        <v>37</v>
      </c>
      <c r="B319" s="17" t="s">
        <v>667</v>
      </c>
      <c r="C319" s="17" t="s">
        <v>3505</v>
      </c>
      <c r="D319" s="12" t="s">
        <v>45</v>
      </c>
      <c r="E319" s="18" t="s">
        <v>3506</v>
      </c>
      <c r="F319" s="19" t="s">
        <v>96</v>
      </c>
      <c r="G319" s="20">
        <v>2</v>
      </c>
      <c r="H319" s="21">
        <v>0</v>
      </c>
      <c r="I319" s="21">
        <f>ROUND(ROUND(H319,2)*ROUND(G319,3),2)</f>
        <v>0</v>
      </c>
      <c r="O319">
        <f>(I319*21)/100</f>
        <v>0</v>
      </c>
      <c r="P319" t="s">
        <v>17</v>
      </c>
    </row>
    <row r="320" spans="1:16" x14ac:dyDescent="0.2">
      <c r="A320" s="22" t="s">
        <v>42</v>
      </c>
      <c r="E320" s="23" t="s">
        <v>45</v>
      </c>
    </row>
    <row r="321" spans="1:16" x14ac:dyDescent="0.2">
      <c r="A321" s="24" t="s">
        <v>44</v>
      </c>
      <c r="E321" s="25" t="s">
        <v>45</v>
      </c>
    </row>
    <row r="322" spans="1:16" x14ac:dyDescent="0.2">
      <c r="A322" t="s">
        <v>46</v>
      </c>
      <c r="E322" s="23" t="s">
        <v>45</v>
      </c>
    </row>
    <row r="323" spans="1:16" x14ac:dyDescent="0.2">
      <c r="A323" s="12" t="s">
        <v>37</v>
      </c>
      <c r="B323" s="17" t="s">
        <v>673</v>
      </c>
      <c r="C323" s="17" t="s">
        <v>3507</v>
      </c>
      <c r="D323" s="12" t="s">
        <v>45</v>
      </c>
      <c r="E323" s="18" t="s">
        <v>3508</v>
      </c>
      <c r="F323" s="19" t="s">
        <v>96</v>
      </c>
      <c r="G323" s="20">
        <v>9</v>
      </c>
      <c r="H323" s="21">
        <v>0</v>
      </c>
      <c r="I323" s="21">
        <f>ROUND(ROUND(H323,2)*ROUND(G323,3),2)</f>
        <v>0</v>
      </c>
      <c r="O323">
        <f>(I323*21)/100</f>
        <v>0</v>
      </c>
      <c r="P323" t="s">
        <v>17</v>
      </c>
    </row>
    <row r="324" spans="1:16" x14ac:dyDescent="0.2">
      <c r="A324" s="22" t="s">
        <v>42</v>
      </c>
      <c r="E324" s="23" t="s">
        <v>45</v>
      </c>
    </row>
    <row r="325" spans="1:16" x14ac:dyDescent="0.2">
      <c r="A325" s="24" t="s">
        <v>44</v>
      </c>
      <c r="E325" s="25" t="s">
        <v>45</v>
      </c>
    </row>
    <row r="326" spans="1:16" x14ac:dyDescent="0.2">
      <c r="A326" t="s">
        <v>46</v>
      </c>
      <c r="E326" s="23" t="s">
        <v>45</v>
      </c>
    </row>
    <row r="327" spans="1:16" x14ac:dyDescent="0.2">
      <c r="A327" s="12" t="s">
        <v>37</v>
      </c>
      <c r="B327" s="17" t="s">
        <v>678</v>
      </c>
      <c r="C327" s="17" t="s">
        <v>3509</v>
      </c>
      <c r="D327" s="12" t="s">
        <v>45</v>
      </c>
      <c r="E327" s="18" t="s">
        <v>3352</v>
      </c>
      <c r="F327" s="19" t="s">
        <v>197</v>
      </c>
      <c r="G327" s="20">
        <v>54</v>
      </c>
      <c r="H327" s="21">
        <v>0</v>
      </c>
      <c r="I327" s="21">
        <f>ROUND(ROUND(H327,2)*ROUND(G327,3),2)</f>
        <v>0</v>
      </c>
      <c r="O327">
        <f>(I327*21)/100</f>
        <v>0</v>
      </c>
      <c r="P327" t="s">
        <v>17</v>
      </c>
    </row>
    <row r="328" spans="1:16" x14ac:dyDescent="0.2">
      <c r="A328" s="22" t="s">
        <v>42</v>
      </c>
      <c r="E328" s="23" t="s">
        <v>45</v>
      </c>
    </row>
    <row r="329" spans="1:16" x14ac:dyDescent="0.2">
      <c r="A329" s="24" t="s">
        <v>44</v>
      </c>
      <c r="E329" s="25" t="s">
        <v>3466</v>
      </c>
    </row>
    <row r="330" spans="1:16" x14ac:dyDescent="0.2">
      <c r="A330" t="s">
        <v>46</v>
      </c>
      <c r="E330" s="23" t="s">
        <v>45</v>
      </c>
    </row>
    <row r="331" spans="1:16" x14ac:dyDescent="0.2">
      <c r="A331" s="12" t="s">
        <v>37</v>
      </c>
      <c r="B331" s="17" t="s">
        <v>2219</v>
      </c>
      <c r="C331" s="17" t="s">
        <v>3510</v>
      </c>
      <c r="D331" s="12" t="s">
        <v>45</v>
      </c>
      <c r="E331" s="18" t="s">
        <v>3511</v>
      </c>
      <c r="F331" s="19" t="s">
        <v>96</v>
      </c>
      <c r="G331" s="20">
        <v>10</v>
      </c>
      <c r="H331" s="21">
        <v>0</v>
      </c>
      <c r="I331" s="21">
        <f>ROUND(ROUND(H331,2)*ROUND(G331,3),2)</f>
        <v>0</v>
      </c>
      <c r="O331">
        <f>(I331*21)/100</f>
        <v>0</v>
      </c>
      <c r="P331" t="s">
        <v>17</v>
      </c>
    </row>
    <row r="332" spans="1:16" x14ac:dyDescent="0.2">
      <c r="A332" s="22" t="s">
        <v>42</v>
      </c>
      <c r="E332" s="23" t="s">
        <v>45</v>
      </c>
    </row>
    <row r="333" spans="1:16" x14ac:dyDescent="0.2">
      <c r="A333" s="24" t="s">
        <v>44</v>
      </c>
      <c r="E333" s="25" t="s">
        <v>34</v>
      </c>
    </row>
    <row r="334" spans="1:16" x14ac:dyDescent="0.2">
      <c r="A334" t="s">
        <v>46</v>
      </c>
      <c r="E334" s="23" t="s">
        <v>45</v>
      </c>
    </row>
    <row r="335" spans="1:16" x14ac:dyDescent="0.2">
      <c r="A335" s="12" t="s">
        <v>37</v>
      </c>
      <c r="B335" s="17" t="s">
        <v>2222</v>
      </c>
      <c r="C335" s="17" t="s">
        <v>3512</v>
      </c>
      <c r="D335" s="12" t="s">
        <v>45</v>
      </c>
      <c r="E335" s="18" t="s">
        <v>3513</v>
      </c>
      <c r="F335" s="19" t="s">
        <v>197</v>
      </c>
      <c r="G335" s="20">
        <v>12</v>
      </c>
      <c r="H335" s="21">
        <v>0</v>
      </c>
      <c r="I335" s="21">
        <f>ROUND(ROUND(H335,2)*ROUND(G335,3),2)</f>
        <v>0</v>
      </c>
      <c r="O335">
        <f>(I335*21)/100</f>
        <v>0</v>
      </c>
      <c r="P335" t="s">
        <v>17</v>
      </c>
    </row>
    <row r="336" spans="1:16" x14ac:dyDescent="0.2">
      <c r="A336" s="22" t="s">
        <v>42</v>
      </c>
      <c r="E336" s="23" t="s">
        <v>45</v>
      </c>
    </row>
    <row r="337" spans="1:16" x14ac:dyDescent="0.2">
      <c r="A337" s="24" t="s">
        <v>44</v>
      </c>
      <c r="E337" s="25" t="s">
        <v>45</v>
      </c>
    </row>
    <row r="338" spans="1:16" x14ac:dyDescent="0.2">
      <c r="A338" t="s">
        <v>46</v>
      </c>
      <c r="E338" s="23" t="s">
        <v>45</v>
      </c>
    </row>
    <row r="339" spans="1:16" x14ac:dyDescent="0.2">
      <c r="A339" s="12" t="s">
        <v>37</v>
      </c>
      <c r="B339" s="17" t="s">
        <v>2225</v>
      </c>
      <c r="C339" s="17" t="s">
        <v>3514</v>
      </c>
      <c r="D339" s="12" t="s">
        <v>45</v>
      </c>
      <c r="E339" s="18" t="s">
        <v>3515</v>
      </c>
      <c r="F339" s="19" t="s">
        <v>96</v>
      </c>
      <c r="G339" s="20">
        <v>2</v>
      </c>
      <c r="H339" s="21">
        <v>0</v>
      </c>
      <c r="I339" s="21">
        <f>ROUND(ROUND(H339,2)*ROUND(G339,3),2)</f>
        <v>0</v>
      </c>
      <c r="O339">
        <f>(I339*21)/100</f>
        <v>0</v>
      </c>
      <c r="P339" t="s">
        <v>17</v>
      </c>
    </row>
    <row r="340" spans="1:16" x14ac:dyDescent="0.2">
      <c r="A340" s="22" t="s">
        <v>42</v>
      </c>
      <c r="E340" s="23" t="s">
        <v>45</v>
      </c>
    </row>
    <row r="341" spans="1:16" x14ac:dyDescent="0.2">
      <c r="A341" s="24" t="s">
        <v>44</v>
      </c>
      <c r="E341" s="25" t="s">
        <v>45</v>
      </c>
    </row>
    <row r="342" spans="1:16" x14ac:dyDescent="0.2">
      <c r="A342" t="s">
        <v>46</v>
      </c>
      <c r="E342" s="23" t="s">
        <v>45</v>
      </c>
    </row>
    <row r="343" spans="1:16" x14ac:dyDescent="0.2">
      <c r="A343" s="12" t="s">
        <v>37</v>
      </c>
      <c r="B343" s="17" t="s">
        <v>3355</v>
      </c>
      <c r="C343" s="17" t="s">
        <v>3516</v>
      </c>
      <c r="D343" s="12" t="s">
        <v>45</v>
      </c>
      <c r="E343" s="18" t="s">
        <v>3366</v>
      </c>
      <c r="F343" s="19" t="s">
        <v>96</v>
      </c>
      <c r="G343" s="20">
        <v>10</v>
      </c>
      <c r="H343" s="21">
        <v>0</v>
      </c>
      <c r="I343" s="21">
        <f>ROUND(ROUND(H343,2)*ROUND(G343,3),2)</f>
        <v>0</v>
      </c>
      <c r="O343">
        <f>(I343*21)/100</f>
        <v>0</v>
      </c>
      <c r="P343" t="s">
        <v>17</v>
      </c>
    </row>
    <row r="344" spans="1:16" x14ac:dyDescent="0.2">
      <c r="A344" s="22" t="s">
        <v>42</v>
      </c>
      <c r="E344" s="23" t="s">
        <v>45</v>
      </c>
    </row>
    <row r="345" spans="1:16" x14ac:dyDescent="0.2">
      <c r="A345" s="24" t="s">
        <v>44</v>
      </c>
      <c r="E345" s="25" t="s">
        <v>45</v>
      </c>
    </row>
    <row r="346" spans="1:16" x14ac:dyDescent="0.2">
      <c r="A346" t="s">
        <v>46</v>
      </c>
      <c r="E346" s="23" t="s">
        <v>45</v>
      </c>
    </row>
    <row r="347" spans="1:16" x14ac:dyDescent="0.2">
      <c r="A347" s="12" t="s">
        <v>37</v>
      </c>
      <c r="B347" s="17" t="s">
        <v>3358</v>
      </c>
      <c r="C347" s="17" t="s">
        <v>3517</v>
      </c>
      <c r="D347" s="12" t="s">
        <v>45</v>
      </c>
      <c r="E347" s="18" t="s">
        <v>3369</v>
      </c>
      <c r="F347" s="19" t="s">
        <v>166</v>
      </c>
      <c r="G347" s="20">
        <v>3.94</v>
      </c>
      <c r="H347" s="21">
        <v>0</v>
      </c>
      <c r="I347" s="21">
        <f>ROUND(ROUND(H347,2)*ROUND(G347,3),2)</f>
        <v>0</v>
      </c>
      <c r="O347">
        <f>(I347*21)/100</f>
        <v>0</v>
      </c>
      <c r="P347" t="s">
        <v>17</v>
      </c>
    </row>
    <row r="348" spans="1:16" x14ac:dyDescent="0.2">
      <c r="A348" s="22" t="s">
        <v>42</v>
      </c>
      <c r="E348" s="23" t="s">
        <v>45</v>
      </c>
    </row>
    <row r="349" spans="1:16" x14ac:dyDescent="0.2">
      <c r="A349" s="24" t="s">
        <v>44</v>
      </c>
      <c r="E349" s="25" t="s">
        <v>45</v>
      </c>
    </row>
    <row r="350" spans="1:16" x14ac:dyDescent="0.2">
      <c r="A350" t="s">
        <v>46</v>
      </c>
      <c r="E350" s="23" t="s">
        <v>45</v>
      </c>
    </row>
    <row r="351" spans="1:16" x14ac:dyDescent="0.2">
      <c r="A351" s="12" t="s">
        <v>37</v>
      </c>
      <c r="B351" s="17" t="s">
        <v>3361</v>
      </c>
      <c r="C351" s="17" t="s">
        <v>3518</v>
      </c>
      <c r="D351" s="12" t="s">
        <v>45</v>
      </c>
      <c r="E351" s="18" t="s">
        <v>3372</v>
      </c>
      <c r="F351" s="19" t="s">
        <v>3250</v>
      </c>
      <c r="G351" s="20">
        <v>3</v>
      </c>
      <c r="H351" s="21">
        <v>0</v>
      </c>
      <c r="I351" s="21">
        <f>ROUND(ROUND(H351,2)*ROUND(G351,3),2)</f>
        <v>0</v>
      </c>
      <c r="O351">
        <f>(I351*21)/100</f>
        <v>0</v>
      </c>
      <c r="P351" t="s">
        <v>17</v>
      </c>
    </row>
    <row r="352" spans="1:16" x14ac:dyDescent="0.2">
      <c r="A352" s="22" t="s">
        <v>42</v>
      </c>
      <c r="E352" s="23" t="s">
        <v>45</v>
      </c>
    </row>
    <row r="353" spans="1:18" x14ac:dyDescent="0.2">
      <c r="A353" s="24" t="s">
        <v>44</v>
      </c>
      <c r="E353" s="25" t="s">
        <v>45</v>
      </c>
    </row>
    <row r="354" spans="1:18" x14ac:dyDescent="0.2">
      <c r="A354" t="s">
        <v>46</v>
      </c>
      <c r="E354" s="23" t="s">
        <v>45</v>
      </c>
    </row>
    <row r="355" spans="1:18" x14ac:dyDescent="0.2">
      <c r="A355" s="12" t="s">
        <v>37</v>
      </c>
      <c r="B355" s="17" t="s">
        <v>3364</v>
      </c>
      <c r="C355" s="17" t="s">
        <v>3519</v>
      </c>
      <c r="D355" s="12" t="s">
        <v>45</v>
      </c>
      <c r="E355" s="18" t="s">
        <v>3520</v>
      </c>
      <c r="F355" s="19" t="s">
        <v>3350</v>
      </c>
      <c r="G355" s="20">
        <v>1</v>
      </c>
      <c r="H355" s="21">
        <v>0</v>
      </c>
      <c r="I355" s="21">
        <f>ROUND(ROUND(H355,2)*ROUND(G355,3),2)</f>
        <v>0</v>
      </c>
      <c r="O355">
        <f>(I355*21)/100</f>
        <v>0</v>
      </c>
      <c r="P355" t="s">
        <v>17</v>
      </c>
    </row>
    <row r="356" spans="1:18" x14ac:dyDescent="0.2">
      <c r="A356" s="22" t="s">
        <v>42</v>
      </c>
      <c r="E356" s="23" t="s">
        <v>45</v>
      </c>
    </row>
    <row r="357" spans="1:18" x14ac:dyDescent="0.2">
      <c r="A357" s="24" t="s">
        <v>44</v>
      </c>
      <c r="E357" s="25" t="s">
        <v>45</v>
      </c>
    </row>
    <row r="358" spans="1:18" x14ac:dyDescent="0.2">
      <c r="A358" t="s">
        <v>46</v>
      </c>
      <c r="E358" s="23" t="s">
        <v>45</v>
      </c>
    </row>
    <row r="359" spans="1:18" ht="12.75" customHeight="1" x14ac:dyDescent="0.2">
      <c r="A359" s="2" t="s">
        <v>35</v>
      </c>
      <c r="B359" s="2"/>
      <c r="C359" s="27" t="s">
        <v>27</v>
      </c>
      <c r="D359" s="2"/>
      <c r="E359" s="15" t="s">
        <v>3521</v>
      </c>
      <c r="F359" s="2"/>
      <c r="G359" s="2"/>
      <c r="H359" s="2"/>
      <c r="I359" s="28">
        <f>0+Q359</f>
        <v>0</v>
      </c>
      <c r="O359">
        <f>0+R359</f>
        <v>0</v>
      </c>
      <c r="Q359">
        <f>0+I360+I364+I368</f>
        <v>0</v>
      </c>
      <c r="R359">
        <f>0+O360+O364+O368</f>
        <v>0</v>
      </c>
    </row>
    <row r="360" spans="1:18" x14ac:dyDescent="0.2">
      <c r="A360" s="12" t="s">
        <v>37</v>
      </c>
      <c r="B360" s="17" t="s">
        <v>482</v>
      </c>
      <c r="C360" s="17" t="s">
        <v>3522</v>
      </c>
      <c r="D360" s="12" t="s">
        <v>45</v>
      </c>
      <c r="E360" s="18" t="s">
        <v>3523</v>
      </c>
      <c r="F360" s="19" t="s">
        <v>166</v>
      </c>
      <c r="G360" s="20">
        <v>6.46</v>
      </c>
      <c r="H360" s="21">
        <v>0</v>
      </c>
      <c r="I360" s="21">
        <f>ROUND(ROUND(H360,2)*ROUND(G360,3),2)</f>
        <v>0</v>
      </c>
      <c r="O360">
        <f>(I360*21)/100</f>
        <v>0</v>
      </c>
      <c r="P360" t="s">
        <v>17</v>
      </c>
    </row>
    <row r="361" spans="1:18" x14ac:dyDescent="0.2">
      <c r="A361" s="22" t="s">
        <v>42</v>
      </c>
      <c r="E361" s="23" t="s">
        <v>45</v>
      </c>
    </row>
    <row r="362" spans="1:18" x14ac:dyDescent="0.2">
      <c r="A362" s="24" t="s">
        <v>44</v>
      </c>
      <c r="E362" s="25" t="s">
        <v>45</v>
      </c>
    </row>
    <row r="363" spans="1:18" x14ac:dyDescent="0.2">
      <c r="A363" t="s">
        <v>46</v>
      </c>
      <c r="E363" s="23" t="s">
        <v>45</v>
      </c>
    </row>
    <row r="364" spans="1:18" x14ac:dyDescent="0.2">
      <c r="A364" s="12" t="s">
        <v>37</v>
      </c>
      <c r="B364" s="17" t="s">
        <v>505</v>
      </c>
      <c r="C364" s="17" t="s">
        <v>3524</v>
      </c>
      <c r="D364" s="12" t="s">
        <v>45</v>
      </c>
      <c r="E364" s="18" t="s">
        <v>3525</v>
      </c>
      <c r="F364" s="19" t="s">
        <v>166</v>
      </c>
      <c r="G364" s="20">
        <v>6.46</v>
      </c>
      <c r="H364" s="21">
        <v>0</v>
      </c>
      <c r="I364" s="21">
        <f>ROUND(ROUND(H364,2)*ROUND(G364,3),2)</f>
        <v>0</v>
      </c>
      <c r="O364">
        <f>(I364*21)/100</f>
        <v>0</v>
      </c>
      <c r="P364" t="s">
        <v>17</v>
      </c>
    </row>
    <row r="365" spans="1:18" x14ac:dyDescent="0.2">
      <c r="A365" s="22" t="s">
        <v>42</v>
      </c>
      <c r="E365" s="23" t="s">
        <v>45</v>
      </c>
    </row>
    <row r="366" spans="1:18" x14ac:dyDescent="0.2">
      <c r="A366" s="24" t="s">
        <v>44</v>
      </c>
      <c r="E366" s="25" t="s">
        <v>45</v>
      </c>
    </row>
    <row r="367" spans="1:18" x14ac:dyDescent="0.2">
      <c r="A367" t="s">
        <v>46</v>
      </c>
      <c r="E367" s="23" t="s">
        <v>45</v>
      </c>
    </row>
    <row r="368" spans="1:18" x14ac:dyDescent="0.2">
      <c r="A368" s="12" t="s">
        <v>37</v>
      </c>
      <c r="B368" s="17" t="s">
        <v>562</v>
      </c>
      <c r="C368" s="17" t="s">
        <v>3526</v>
      </c>
      <c r="D368" s="12" t="s">
        <v>45</v>
      </c>
      <c r="E368" s="18" t="s">
        <v>3527</v>
      </c>
      <c r="F368" s="19" t="s">
        <v>166</v>
      </c>
      <c r="G368" s="20">
        <v>1.292</v>
      </c>
      <c r="H368" s="21">
        <v>0</v>
      </c>
      <c r="I368" s="21">
        <f>ROUND(ROUND(H368,2)*ROUND(G368,3),2)</f>
        <v>0</v>
      </c>
      <c r="O368">
        <f>(I368*21)/100</f>
        <v>0</v>
      </c>
      <c r="P368" t="s">
        <v>17</v>
      </c>
    </row>
    <row r="369" spans="1:18" x14ac:dyDescent="0.2">
      <c r="A369" s="22" t="s">
        <v>42</v>
      </c>
      <c r="E369" s="23" t="s">
        <v>45</v>
      </c>
    </row>
    <row r="370" spans="1:18" x14ac:dyDescent="0.2">
      <c r="A370" s="24" t="s">
        <v>44</v>
      </c>
      <c r="E370" s="25" t="s">
        <v>3528</v>
      </c>
    </row>
    <row r="371" spans="1:18" x14ac:dyDescent="0.2">
      <c r="A371" t="s">
        <v>46</v>
      </c>
      <c r="E371" s="23" t="s">
        <v>45</v>
      </c>
    </row>
    <row r="372" spans="1:18" ht="12.75" customHeight="1" x14ac:dyDescent="0.2">
      <c r="A372" s="2" t="s">
        <v>35</v>
      </c>
      <c r="B372" s="2"/>
      <c r="C372" s="27" t="s">
        <v>67</v>
      </c>
      <c r="D372" s="2"/>
      <c r="E372" s="15" t="s">
        <v>3382</v>
      </c>
      <c r="F372" s="2"/>
      <c r="G372" s="2"/>
      <c r="H372" s="2"/>
      <c r="I372" s="28">
        <f>0+Q372</f>
        <v>0</v>
      </c>
      <c r="O372">
        <f>0+R372</f>
        <v>0</v>
      </c>
      <c r="Q372">
        <f>0+I373+I377+I381+I385</f>
        <v>0</v>
      </c>
      <c r="R372">
        <f>0+O373+O377+O381+O385</f>
        <v>0</v>
      </c>
    </row>
    <row r="373" spans="1:18" x14ac:dyDescent="0.2">
      <c r="A373" s="12" t="s">
        <v>37</v>
      </c>
      <c r="B373" s="17" t="s">
        <v>498</v>
      </c>
      <c r="C373" s="17" t="s">
        <v>3383</v>
      </c>
      <c r="D373" s="12" t="s">
        <v>45</v>
      </c>
      <c r="E373" s="18" t="s">
        <v>3384</v>
      </c>
      <c r="F373" s="19" t="s">
        <v>89</v>
      </c>
      <c r="G373" s="20">
        <v>2</v>
      </c>
      <c r="H373" s="21">
        <v>0</v>
      </c>
      <c r="I373" s="21">
        <f>ROUND(ROUND(H373,2)*ROUND(G373,3),2)</f>
        <v>0</v>
      </c>
      <c r="O373">
        <f>(I373*21)/100</f>
        <v>0</v>
      </c>
      <c r="P373" t="s">
        <v>17</v>
      </c>
    </row>
    <row r="374" spans="1:18" x14ac:dyDescent="0.2">
      <c r="A374" s="22" t="s">
        <v>42</v>
      </c>
      <c r="E374" s="23" t="s">
        <v>45</v>
      </c>
    </row>
    <row r="375" spans="1:18" x14ac:dyDescent="0.2">
      <c r="A375" s="24" t="s">
        <v>44</v>
      </c>
      <c r="E375" s="25" t="s">
        <v>45</v>
      </c>
    </row>
    <row r="376" spans="1:18" x14ac:dyDescent="0.2">
      <c r="A376" t="s">
        <v>46</v>
      </c>
      <c r="E376" s="23" t="s">
        <v>45</v>
      </c>
    </row>
    <row r="377" spans="1:18" x14ac:dyDescent="0.2">
      <c r="A377" s="12" t="s">
        <v>37</v>
      </c>
      <c r="B377" s="17" t="s">
        <v>510</v>
      </c>
      <c r="C377" s="17" t="s">
        <v>3385</v>
      </c>
      <c r="D377" s="12" t="s">
        <v>45</v>
      </c>
      <c r="E377" s="18" t="s">
        <v>3386</v>
      </c>
      <c r="F377" s="19" t="s">
        <v>89</v>
      </c>
      <c r="G377" s="20">
        <v>2</v>
      </c>
      <c r="H377" s="21">
        <v>0</v>
      </c>
      <c r="I377" s="21">
        <f>ROUND(ROUND(H377,2)*ROUND(G377,3),2)</f>
        <v>0</v>
      </c>
      <c r="O377">
        <f>(I377*21)/100</f>
        <v>0</v>
      </c>
      <c r="P377" t="s">
        <v>17</v>
      </c>
    </row>
    <row r="378" spans="1:18" x14ac:dyDescent="0.2">
      <c r="A378" s="22" t="s">
        <v>42</v>
      </c>
      <c r="E378" s="23" t="s">
        <v>45</v>
      </c>
    </row>
    <row r="379" spans="1:18" x14ac:dyDescent="0.2">
      <c r="A379" s="24" t="s">
        <v>44</v>
      </c>
      <c r="E379" s="25" t="s">
        <v>45</v>
      </c>
    </row>
    <row r="380" spans="1:18" x14ac:dyDescent="0.2">
      <c r="A380" t="s">
        <v>46</v>
      </c>
      <c r="E380" s="23" t="s">
        <v>45</v>
      </c>
    </row>
    <row r="381" spans="1:18" x14ac:dyDescent="0.2">
      <c r="A381" s="12" t="s">
        <v>37</v>
      </c>
      <c r="B381" s="17" t="s">
        <v>514</v>
      </c>
      <c r="C381" s="17" t="s">
        <v>3387</v>
      </c>
      <c r="D381" s="12" t="s">
        <v>45</v>
      </c>
      <c r="E381" s="18" t="s">
        <v>3388</v>
      </c>
      <c r="F381" s="19" t="s">
        <v>197</v>
      </c>
      <c r="G381" s="20">
        <v>230</v>
      </c>
      <c r="H381" s="21">
        <v>0</v>
      </c>
      <c r="I381" s="21">
        <f>ROUND(ROUND(H381,2)*ROUND(G381,3),2)</f>
        <v>0</v>
      </c>
      <c r="O381">
        <f>(I381*21)/100</f>
        <v>0</v>
      </c>
      <c r="P381" t="s">
        <v>17</v>
      </c>
    </row>
    <row r="382" spans="1:18" x14ac:dyDescent="0.2">
      <c r="A382" s="22" t="s">
        <v>42</v>
      </c>
      <c r="E382" s="23" t="s">
        <v>45</v>
      </c>
    </row>
    <row r="383" spans="1:18" ht="25.5" x14ac:dyDescent="0.2">
      <c r="A383" s="24" t="s">
        <v>44</v>
      </c>
      <c r="E383" s="25" t="s">
        <v>3529</v>
      </c>
    </row>
    <row r="384" spans="1:18" x14ac:dyDescent="0.2">
      <c r="A384" t="s">
        <v>46</v>
      </c>
      <c r="E384" s="23" t="s">
        <v>45</v>
      </c>
    </row>
    <row r="385" spans="1:18" x14ac:dyDescent="0.2">
      <c r="A385" s="12" t="s">
        <v>37</v>
      </c>
      <c r="B385" s="17" t="s">
        <v>520</v>
      </c>
      <c r="C385" s="17" t="s">
        <v>3389</v>
      </c>
      <c r="D385" s="12" t="s">
        <v>45</v>
      </c>
      <c r="E385" s="18" t="s">
        <v>3390</v>
      </c>
      <c r="F385" s="19" t="s">
        <v>197</v>
      </c>
      <c r="G385" s="20">
        <v>215</v>
      </c>
      <c r="H385" s="21">
        <v>0</v>
      </c>
      <c r="I385" s="21">
        <f>ROUND(ROUND(H385,2)*ROUND(G385,3),2)</f>
        <v>0</v>
      </c>
      <c r="O385">
        <f>(I385*21)/100</f>
        <v>0</v>
      </c>
      <c r="P385" t="s">
        <v>17</v>
      </c>
    </row>
    <row r="386" spans="1:18" x14ac:dyDescent="0.2">
      <c r="A386" s="22" t="s">
        <v>42</v>
      </c>
      <c r="E386" s="23" t="s">
        <v>45</v>
      </c>
    </row>
    <row r="387" spans="1:18" x14ac:dyDescent="0.2">
      <c r="A387" s="24" t="s">
        <v>44</v>
      </c>
      <c r="E387" s="25" t="s">
        <v>3530</v>
      </c>
    </row>
    <row r="388" spans="1:18" x14ac:dyDescent="0.2">
      <c r="A388" t="s">
        <v>46</v>
      </c>
      <c r="E388" s="23" t="s">
        <v>45</v>
      </c>
    </row>
    <row r="389" spans="1:18" ht="12.75" customHeight="1" x14ac:dyDescent="0.2">
      <c r="A389" s="2" t="s">
        <v>35</v>
      </c>
      <c r="B389" s="2"/>
      <c r="C389" s="27" t="s">
        <v>32</v>
      </c>
      <c r="D389" s="2"/>
      <c r="E389" s="15" t="s">
        <v>3391</v>
      </c>
      <c r="F389" s="2"/>
      <c r="G389" s="2"/>
      <c r="H389" s="2"/>
      <c r="I389" s="28">
        <f>0+Q389</f>
        <v>0</v>
      </c>
      <c r="O389">
        <f>0+R389</f>
        <v>0</v>
      </c>
      <c r="Q389">
        <f>0+I390+I394+I398+I402+I406+I410</f>
        <v>0</v>
      </c>
      <c r="R389">
        <f>0+O390+O394+O398+O402+O406+O410</f>
        <v>0</v>
      </c>
    </row>
    <row r="390" spans="1:18" ht="25.5" x14ac:dyDescent="0.2">
      <c r="A390" s="12" t="s">
        <v>37</v>
      </c>
      <c r="B390" s="17" t="s">
        <v>526</v>
      </c>
      <c r="C390" s="17" t="s">
        <v>3392</v>
      </c>
      <c r="D390" s="12" t="s">
        <v>45</v>
      </c>
      <c r="E390" s="18" t="s">
        <v>3393</v>
      </c>
      <c r="F390" s="19" t="s">
        <v>197</v>
      </c>
      <c r="G390" s="20">
        <v>8</v>
      </c>
      <c r="H390" s="21">
        <v>0</v>
      </c>
      <c r="I390" s="21">
        <f>ROUND(ROUND(H390,2)*ROUND(G390,3),2)</f>
        <v>0</v>
      </c>
      <c r="O390">
        <f>(I390*21)/100</f>
        <v>0</v>
      </c>
      <c r="P390" t="s">
        <v>17</v>
      </c>
    </row>
    <row r="391" spans="1:18" x14ac:dyDescent="0.2">
      <c r="A391" s="22" t="s">
        <v>42</v>
      </c>
      <c r="E391" s="23" t="s">
        <v>45</v>
      </c>
    </row>
    <row r="392" spans="1:18" x14ac:dyDescent="0.2">
      <c r="A392" s="24" t="s">
        <v>44</v>
      </c>
      <c r="E392" s="25" t="s">
        <v>45</v>
      </c>
    </row>
    <row r="393" spans="1:18" x14ac:dyDescent="0.2">
      <c r="A393" t="s">
        <v>46</v>
      </c>
      <c r="E393" s="23" t="s">
        <v>45</v>
      </c>
    </row>
    <row r="394" spans="1:18" ht="25.5" x14ac:dyDescent="0.2">
      <c r="A394" s="12" t="s">
        <v>37</v>
      </c>
      <c r="B394" s="17" t="s">
        <v>531</v>
      </c>
      <c r="C394" s="17" t="s">
        <v>3531</v>
      </c>
      <c r="D394" s="12" t="s">
        <v>45</v>
      </c>
      <c r="E394" s="18" t="s">
        <v>3532</v>
      </c>
      <c r="F394" s="19" t="s">
        <v>166</v>
      </c>
      <c r="G394" s="20">
        <v>5.1680000000000001</v>
      </c>
      <c r="H394" s="21">
        <v>0</v>
      </c>
      <c r="I394" s="21">
        <f>ROUND(ROUND(H394,2)*ROUND(G394,3),2)</f>
        <v>0</v>
      </c>
      <c r="O394">
        <f>(I394*21)/100</f>
        <v>0</v>
      </c>
      <c r="P394" t="s">
        <v>17</v>
      </c>
    </row>
    <row r="395" spans="1:18" x14ac:dyDescent="0.2">
      <c r="A395" s="22" t="s">
        <v>42</v>
      </c>
      <c r="E395" s="23" t="s">
        <v>45</v>
      </c>
    </row>
    <row r="396" spans="1:18" x14ac:dyDescent="0.2">
      <c r="A396" s="24" t="s">
        <v>44</v>
      </c>
      <c r="E396" s="25" t="s">
        <v>3533</v>
      </c>
    </row>
    <row r="397" spans="1:18" x14ac:dyDescent="0.2">
      <c r="A397" t="s">
        <v>46</v>
      </c>
      <c r="E397" s="23" t="s">
        <v>45</v>
      </c>
    </row>
    <row r="398" spans="1:18" x14ac:dyDescent="0.2">
      <c r="A398" s="12" t="s">
        <v>37</v>
      </c>
      <c r="B398" s="17" t="s">
        <v>536</v>
      </c>
      <c r="C398" s="17" t="s">
        <v>3534</v>
      </c>
      <c r="D398" s="12" t="s">
        <v>45</v>
      </c>
      <c r="E398" s="18" t="s">
        <v>3535</v>
      </c>
      <c r="F398" s="19" t="s">
        <v>150</v>
      </c>
      <c r="G398" s="20">
        <v>2.4969999999999999</v>
      </c>
      <c r="H398" s="21">
        <v>0</v>
      </c>
      <c r="I398" s="21">
        <f>ROUND(ROUND(H398,2)*ROUND(G398,3),2)</f>
        <v>0</v>
      </c>
      <c r="O398">
        <f>(I398*21)/100</f>
        <v>0</v>
      </c>
      <c r="P398" t="s">
        <v>17</v>
      </c>
    </row>
    <row r="399" spans="1:18" x14ac:dyDescent="0.2">
      <c r="A399" s="22" t="s">
        <v>42</v>
      </c>
      <c r="E399" s="23" t="s">
        <v>45</v>
      </c>
    </row>
    <row r="400" spans="1:18" ht="38.25" x14ac:dyDescent="0.2">
      <c r="A400" s="24" t="s">
        <v>44</v>
      </c>
      <c r="E400" s="25" t="s">
        <v>3536</v>
      </c>
    </row>
    <row r="401" spans="1:18" x14ac:dyDescent="0.2">
      <c r="A401" t="s">
        <v>46</v>
      </c>
      <c r="E401" s="23" t="s">
        <v>45</v>
      </c>
    </row>
    <row r="402" spans="1:18" ht="25.5" x14ac:dyDescent="0.2">
      <c r="A402" s="12" t="s">
        <v>37</v>
      </c>
      <c r="B402" s="17" t="s">
        <v>541</v>
      </c>
      <c r="C402" s="17" t="s">
        <v>3537</v>
      </c>
      <c r="D402" s="12" t="s">
        <v>45</v>
      </c>
      <c r="E402" s="18" t="s">
        <v>3538</v>
      </c>
      <c r="F402" s="19" t="s">
        <v>150</v>
      </c>
      <c r="G402" s="20">
        <v>72.412999999999997</v>
      </c>
      <c r="H402" s="21">
        <v>0</v>
      </c>
      <c r="I402" s="21">
        <f>ROUND(ROUND(H402,2)*ROUND(G402,3),2)</f>
        <v>0</v>
      </c>
      <c r="O402">
        <f>(I402*21)/100</f>
        <v>0</v>
      </c>
      <c r="P402" t="s">
        <v>17</v>
      </c>
    </row>
    <row r="403" spans="1:18" x14ac:dyDescent="0.2">
      <c r="A403" s="22" t="s">
        <v>42</v>
      </c>
      <c r="E403" s="23" t="s">
        <v>45</v>
      </c>
    </row>
    <row r="404" spans="1:18" x14ac:dyDescent="0.2">
      <c r="A404" s="24" t="s">
        <v>44</v>
      </c>
      <c r="E404" s="25" t="s">
        <v>3539</v>
      </c>
    </row>
    <row r="405" spans="1:18" x14ac:dyDescent="0.2">
      <c r="A405" t="s">
        <v>46</v>
      </c>
      <c r="E405" s="23" t="s">
        <v>45</v>
      </c>
    </row>
    <row r="406" spans="1:18" ht="25.5" x14ac:dyDescent="0.2">
      <c r="A406" s="12" t="s">
        <v>37</v>
      </c>
      <c r="B406" s="17" t="s">
        <v>546</v>
      </c>
      <c r="C406" s="17" t="s">
        <v>3540</v>
      </c>
      <c r="D406" s="12" t="s">
        <v>45</v>
      </c>
      <c r="E406" s="18" t="s">
        <v>3541</v>
      </c>
      <c r="F406" s="19" t="s">
        <v>150</v>
      </c>
      <c r="G406" s="20">
        <v>0.17100000000000001</v>
      </c>
      <c r="H406" s="21">
        <v>0</v>
      </c>
      <c r="I406" s="21">
        <f>ROUND(ROUND(H406,2)*ROUND(G406,3),2)</f>
        <v>0</v>
      </c>
      <c r="O406">
        <f>(I406*21)/100</f>
        <v>0</v>
      </c>
      <c r="P406" t="s">
        <v>17</v>
      </c>
    </row>
    <row r="407" spans="1:18" x14ac:dyDescent="0.2">
      <c r="A407" s="22" t="s">
        <v>42</v>
      </c>
      <c r="E407" s="23" t="s">
        <v>45</v>
      </c>
    </row>
    <row r="408" spans="1:18" x14ac:dyDescent="0.2">
      <c r="A408" s="24" t="s">
        <v>44</v>
      </c>
      <c r="E408" s="25" t="s">
        <v>3542</v>
      </c>
    </row>
    <row r="409" spans="1:18" x14ac:dyDescent="0.2">
      <c r="A409" t="s">
        <v>46</v>
      </c>
      <c r="E409" s="23" t="s">
        <v>45</v>
      </c>
    </row>
    <row r="410" spans="1:18" ht="25.5" x14ac:dyDescent="0.2">
      <c r="A410" s="12" t="s">
        <v>37</v>
      </c>
      <c r="B410" s="17" t="s">
        <v>551</v>
      </c>
      <c r="C410" s="17" t="s">
        <v>3543</v>
      </c>
      <c r="D410" s="12" t="s">
        <v>45</v>
      </c>
      <c r="E410" s="18" t="s">
        <v>3544</v>
      </c>
      <c r="F410" s="19" t="s">
        <v>150</v>
      </c>
      <c r="G410" s="20">
        <v>2.3260000000000001</v>
      </c>
      <c r="H410" s="21">
        <v>0</v>
      </c>
      <c r="I410" s="21">
        <f>ROUND(ROUND(H410,2)*ROUND(G410,3),2)</f>
        <v>0</v>
      </c>
      <c r="O410">
        <f>(I410*21)/100</f>
        <v>0</v>
      </c>
      <c r="P410" t="s">
        <v>17</v>
      </c>
    </row>
    <row r="411" spans="1:18" x14ac:dyDescent="0.2">
      <c r="A411" s="22" t="s">
        <v>42</v>
      </c>
      <c r="E411" s="23" t="s">
        <v>45</v>
      </c>
    </row>
    <row r="412" spans="1:18" x14ac:dyDescent="0.2">
      <c r="A412" s="24" t="s">
        <v>44</v>
      </c>
      <c r="E412" s="25" t="s">
        <v>3545</v>
      </c>
    </row>
    <row r="413" spans="1:18" x14ac:dyDescent="0.2">
      <c r="A413" t="s">
        <v>46</v>
      </c>
      <c r="E413" s="23" t="s">
        <v>45</v>
      </c>
    </row>
    <row r="414" spans="1:18" ht="12.75" customHeight="1" x14ac:dyDescent="0.2">
      <c r="A414" s="2" t="s">
        <v>35</v>
      </c>
      <c r="B414" s="2"/>
      <c r="C414" s="27" t="s">
        <v>3394</v>
      </c>
      <c r="D414" s="2"/>
      <c r="E414" s="15" t="s">
        <v>3395</v>
      </c>
      <c r="F414" s="2"/>
      <c r="G414" s="2"/>
      <c r="H414" s="2"/>
      <c r="I414" s="28">
        <f>0+Q414</f>
        <v>0</v>
      </c>
      <c r="O414">
        <f>0+R414</f>
        <v>0</v>
      </c>
      <c r="Q414">
        <f>0+I415</f>
        <v>0</v>
      </c>
      <c r="R414">
        <f>0+O415</f>
        <v>0</v>
      </c>
    </row>
    <row r="415" spans="1:18" ht="25.5" x14ac:dyDescent="0.2">
      <c r="A415" s="12" t="s">
        <v>37</v>
      </c>
      <c r="B415" s="17" t="s">
        <v>556</v>
      </c>
      <c r="C415" s="17" t="s">
        <v>3396</v>
      </c>
      <c r="D415" s="12" t="s">
        <v>45</v>
      </c>
      <c r="E415" s="18" t="s">
        <v>3397</v>
      </c>
      <c r="F415" s="19" t="s">
        <v>150</v>
      </c>
      <c r="G415" s="20">
        <v>446.82499999999999</v>
      </c>
      <c r="H415" s="21">
        <v>0</v>
      </c>
      <c r="I415" s="21">
        <f>ROUND(ROUND(H415,2)*ROUND(G415,3),2)</f>
        <v>0</v>
      </c>
      <c r="O415">
        <f>(I415*21)/100</f>
        <v>0</v>
      </c>
      <c r="P415" t="s">
        <v>17</v>
      </c>
    </row>
    <row r="416" spans="1:18" x14ac:dyDescent="0.2">
      <c r="A416" s="22" t="s">
        <v>42</v>
      </c>
      <c r="E416" s="23" t="s">
        <v>45</v>
      </c>
    </row>
    <row r="417" spans="1:18" x14ac:dyDescent="0.2">
      <c r="A417" s="24" t="s">
        <v>44</v>
      </c>
      <c r="E417" s="25" t="s">
        <v>45</v>
      </c>
    </row>
    <row r="418" spans="1:18" x14ac:dyDescent="0.2">
      <c r="A418" t="s">
        <v>46</v>
      </c>
      <c r="E418" s="23" t="s">
        <v>45</v>
      </c>
    </row>
    <row r="419" spans="1:18" ht="12.75" customHeight="1" x14ac:dyDescent="0.2">
      <c r="A419" s="2" t="s">
        <v>35</v>
      </c>
      <c r="B419" s="2"/>
      <c r="C419" s="27" t="s">
        <v>57</v>
      </c>
      <c r="D419" s="2"/>
      <c r="E419" s="15" t="s">
        <v>3398</v>
      </c>
      <c r="F419" s="2"/>
      <c r="G419" s="2"/>
      <c r="H419" s="2"/>
      <c r="I419" s="28">
        <f>0+Q419</f>
        <v>0</v>
      </c>
      <c r="O419">
        <f>0+R419</f>
        <v>0</v>
      </c>
      <c r="Q419">
        <f>0+I420+I424+I428+I432+I436+I440+I444</f>
        <v>0</v>
      </c>
      <c r="R419">
        <f>0+O420+O424+O428+O432+O436+O440+O444</f>
        <v>0</v>
      </c>
    </row>
    <row r="420" spans="1:18" x14ac:dyDescent="0.2">
      <c r="A420" s="12" t="s">
        <v>37</v>
      </c>
      <c r="B420" s="17" t="s">
        <v>3367</v>
      </c>
      <c r="C420" s="17" t="s">
        <v>3546</v>
      </c>
      <c r="D420" s="12" t="s">
        <v>45</v>
      </c>
      <c r="E420" s="18" t="s">
        <v>3401</v>
      </c>
      <c r="F420" s="19" t="s">
        <v>96</v>
      </c>
      <c r="G420" s="20">
        <v>1</v>
      </c>
      <c r="H420" s="21">
        <v>0</v>
      </c>
      <c r="I420" s="21">
        <f>ROUND(ROUND(H420,2)*ROUND(G420,3),2)</f>
        <v>0</v>
      </c>
      <c r="O420">
        <f>(I420*21)/100</f>
        <v>0</v>
      </c>
      <c r="P420" t="s">
        <v>17</v>
      </c>
    </row>
    <row r="421" spans="1:18" x14ac:dyDescent="0.2">
      <c r="A421" s="22" t="s">
        <v>42</v>
      </c>
      <c r="E421" s="23" t="s">
        <v>45</v>
      </c>
    </row>
    <row r="422" spans="1:18" x14ac:dyDescent="0.2">
      <c r="A422" s="24" t="s">
        <v>44</v>
      </c>
      <c r="E422" s="25" t="s">
        <v>45</v>
      </c>
    </row>
    <row r="423" spans="1:18" x14ac:dyDescent="0.2">
      <c r="A423" t="s">
        <v>46</v>
      </c>
      <c r="E423" s="23" t="s">
        <v>45</v>
      </c>
    </row>
    <row r="424" spans="1:18" x14ac:dyDescent="0.2">
      <c r="A424" s="12" t="s">
        <v>37</v>
      </c>
      <c r="B424" s="17" t="s">
        <v>3370</v>
      </c>
      <c r="C424" s="17" t="s">
        <v>3547</v>
      </c>
      <c r="D424" s="12" t="s">
        <v>45</v>
      </c>
      <c r="E424" s="18" t="s">
        <v>3404</v>
      </c>
      <c r="F424" s="19" t="s">
        <v>129</v>
      </c>
      <c r="G424" s="20">
        <v>12</v>
      </c>
      <c r="H424" s="21">
        <v>0</v>
      </c>
      <c r="I424" s="21">
        <f>ROUND(ROUND(H424,2)*ROUND(G424,3),2)</f>
        <v>0</v>
      </c>
      <c r="O424">
        <f>(I424*21)/100</f>
        <v>0</v>
      </c>
      <c r="P424" t="s">
        <v>17</v>
      </c>
    </row>
    <row r="425" spans="1:18" x14ac:dyDescent="0.2">
      <c r="A425" s="22" t="s">
        <v>42</v>
      </c>
      <c r="E425" s="23" t="s">
        <v>45</v>
      </c>
    </row>
    <row r="426" spans="1:18" x14ac:dyDescent="0.2">
      <c r="A426" s="24" t="s">
        <v>44</v>
      </c>
      <c r="E426" s="25" t="s">
        <v>45</v>
      </c>
    </row>
    <row r="427" spans="1:18" x14ac:dyDescent="0.2">
      <c r="A427" t="s">
        <v>46</v>
      </c>
      <c r="E427" s="23" t="s">
        <v>45</v>
      </c>
    </row>
    <row r="428" spans="1:18" x14ac:dyDescent="0.2">
      <c r="A428" s="12" t="s">
        <v>37</v>
      </c>
      <c r="B428" s="17" t="s">
        <v>3373</v>
      </c>
      <c r="C428" s="17" t="s">
        <v>3548</v>
      </c>
      <c r="D428" s="12" t="s">
        <v>45</v>
      </c>
      <c r="E428" s="18" t="s">
        <v>3407</v>
      </c>
      <c r="F428" s="19" t="s">
        <v>129</v>
      </c>
      <c r="G428" s="20">
        <v>20</v>
      </c>
      <c r="H428" s="21">
        <v>0</v>
      </c>
      <c r="I428" s="21">
        <f>ROUND(ROUND(H428,2)*ROUND(G428,3),2)</f>
        <v>0</v>
      </c>
      <c r="O428">
        <f>(I428*21)/100</f>
        <v>0</v>
      </c>
      <c r="P428" t="s">
        <v>17</v>
      </c>
    </row>
    <row r="429" spans="1:18" x14ac:dyDescent="0.2">
      <c r="A429" s="22" t="s">
        <v>42</v>
      </c>
      <c r="E429" s="23" t="s">
        <v>45</v>
      </c>
    </row>
    <row r="430" spans="1:18" x14ac:dyDescent="0.2">
      <c r="A430" s="24" t="s">
        <v>44</v>
      </c>
      <c r="E430" s="25" t="s">
        <v>45</v>
      </c>
    </row>
    <row r="431" spans="1:18" x14ac:dyDescent="0.2">
      <c r="A431" t="s">
        <v>46</v>
      </c>
      <c r="E431" s="23" t="s">
        <v>45</v>
      </c>
    </row>
    <row r="432" spans="1:18" x14ac:dyDescent="0.2">
      <c r="A432" s="12" t="s">
        <v>37</v>
      </c>
      <c r="B432" s="17" t="s">
        <v>3399</v>
      </c>
      <c r="C432" s="17" t="s">
        <v>3549</v>
      </c>
      <c r="D432" s="12" t="s">
        <v>45</v>
      </c>
      <c r="E432" s="18" t="s">
        <v>3410</v>
      </c>
      <c r="F432" s="19" t="s">
        <v>96</v>
      </c>
      <c r="G432" s="20">
        <v>1</v>
      </c>
      <c r="H432" s="21">
        <v>0</v>
      </c>
      <c r="I432" s="21">
        <f>ROUND(ROUND(H432,2)*ROUND(G432,3),2)</f>
        <v>0</v>
      </c>
      <c r="O432">
        <f>(I432*21)/100</f>
        <v>0</v>
      </c>
      <c r="P432" t="s">
        <v>17</v>
      </c>
    </row>
    <row r="433" spans="1:16" x14ac:dyDescent="0.2">
      <c r="A433" s="22" t="s">
        <v>42</v>
      </c>
      <c r="E433" s="23" t="s">
        <v>45</v>
      </c>
    </row>
    <row r="434" spans="1:16" x14ac:dyDescent="0.2">
      <c r="A434" s="24" t="s">
        <v>44</v>
      </c>
      <c r="E434" s="25" t="s">
        <v>45</v>
      </c>
    </row>
    <row r="435" spans="1:16" x14ac:dyDescent="0.2">
      <c r="A435" t="s">
        <v>46</v>
      </c>
      <c r="E435" s="23" t="s">
        <v>45</v>
      </c>
    </row>
    <row r="436" spans="1:16" x14ac:dyDescent="0.2">
      <c r="A436" s="12" t="s">
        <v>37</v>
      </c>
      <c r="B436" s="17" t="s">
        <v>3402</v>
      </c>
      <c r="C436" s="17" t="s">
        <v>3550</v>
      </c>
      <c r="D436" s="12" t="s">
        <v>45</v>
      </c>
      <c r="E436" s="18" t="s">
        <v>3413</v>
      </c>
      <c r="F436" s="19" t="s">
        <v>96</v>
      </c>
      <c r="G436" s="20">
        <v>1</v>
      </c>
      <c r="H436" s="21">
        <v>0</v>
      </c>
      <c r="I436" s="21">
        <f>ROUND(ROUND(H436,2)*ROUND(G436,3),2)</f>
        <v>0</v>
      </c>
      <c r="O436">
        <f>(I436*21)/100</f>
        <v>0</v>
      </c>
      <c r="P436" t="s">
        <v>17</v>
      </c>
    </row>
    <row r="437" spans="1:16" x14ac:dyDescent="0.2">
      <c r="A437" s="22" t="s">
        <v>42</v>
      </c>
      <c r="E437" s="23" t="s">
        <v>45</v>
      </c>
    </row>
    <row r="438" spans="1:16" x14ac:dyDescent="0.2">
      <c r="A438" s="24" t="s">
        <v>44</v>
      </c>
      <c r="E438" s="25" t="s">
        <v>45</v>
      </c>
    </row>
    <row r="439" spans="1:16" x14ac:dyDescent="0.2">
      <c r="A439" t="s">
        <v>46</v>
      </c>
      <c r="E439" s="23" t="s">
        <v>45</v>
      </c>
    </row>
    <row r="440" spans="1:16" x14ac:dyDescent="0.2">
      <c r="A440" s="12" t="s">
        <v>37</v>
      </c>
      <c r="B440" s="17" t="s">
        <v>3405</v>
      </c>
      <c r="C440" s="17" t="s">
        <v>3551</v>
      </c>
      <c r="D440" s="12" t="s">
        <v>45</v>
      </c>
      <c r="E440" s="18" t="s">
        <v>3416</v>
      </c>
      <c r="F440" s="19" t="s">
        <v>96</v>
      </c>
      <c r="G440" s="20">
        <v>1</v>
      </c>
      <c r="H440" s="21">
        <v>0</v>
      </c>
      <c r="I440" s="21">
        <f>ROUND(ROUND(H440,2)*ROUND(G440,3),2)</f>
        <v>0</v>
      </c>
      <c r="O440">
        <f>(I440*21)/100</f>
        <v>0</v>
      </c>
      <c r="P440" t="s">
        <v>17</v>
      </c>
    </row>
    <row r="441" spans="1:16" x14ac:dyDescent="0.2">
      <c r="A441" s="22" t="s">
        <v>42</v>
      </c>
      <c r="E441" s="23" t="s">
        <v>45</v>
      </c>
    </row>
    <row r="442" spans="1:16" x14ac:dyDescent="0.2">
      <c r="A442" s="24" t="s">
        <v>44</v>
      </c>
      <c r="E442" s="25" t="s">
        <v>45</v>
      </c>
    </row>
    <row r="443" spans="1:16" x14ac:dyDescent="0.2">
      <c r="A443" t="s">
        <v>46</v>
      </c>
      <c r="E443" s="23" t="s">
        <v>45</v>
      </c>
    </row>
    <row r="444" spans="1:16" x14ac:dyDescent="0.2">
      <c r="A444" s="12" t="s">
        <v>37</v>
      </c>
      <c r="B444" s="17" t="s">
        <v>3408</v>
      </c>
      <c r="C444" s="17" t="s">
        <v>3552</v>
      </c>
      <c r="D444" s="12" t="s">
        <v>45</v>
      </c>
      <c r="E444" s="18" t="s">
        <v>3419</v>
      </c>
      <c r="F444" s="19" t="s">
        <v>96</v>
      </c>
      <c r="G444" s="20">
        <v>1</v>
      </c>
      <c r="H444" s="21">
        <v>0</v>
      </c>
      <c r="I444" s="21">
        <f>ROUND(ROUND(H444,2)*ROUND(G444,3),2)</f>
        <v>0</v>
      </c>
      <c r="O444">
        <f>(I444*21)/100</f>
        <v>0</v>
      </c>
      <c r="P444" t="s">
        <v>17</v>
      </c>
    </row>
    <row r="445" spans="1:16" x14ac:dyDescent="0.2">
      <c r="A445" s="22" t="s">
        <v>42</v>
      </c>
      <c r="E445" s="23" t="s">
        <v>45</v>
      </c>
    </row>
    <row r="446" spans="1:16" x14ac:dyDescent="0.2">
      <c r="A446" s="24" t="s">
        <v>44</v>
      </c>
      <c r="E446" s="25" t="s">
        <v>45</v>
      </c>
    </row>
    <row r="447" spans="1:16" x14ac:dyDescent="0.2">
      <c r="A447" t="s">
        <v>46</v>
      </c>
      <c r="E447" s="23" t="s">
        <v>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R17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0+O9+O94+O119+O132+O137+O142+O171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0+I9+I94+I119+I132+I137+I142+I171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3553</v>
      </c>
      <c r="D4" s="29"/>
      <c r="E4" s="9" t="s">
        <v>3554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3554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18</v>
      </c>
      <c r="D9" s="13"/>
      <c r="E9" s="15" t="s">
        <v>163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0+I10+I14+I18+I22+I26+I30+I34+I38+I42+I46+I50+I54+I58+I62+I66+I70+I74+I78+I82+I86+I90</f>
        <v>0</v>
      </c>
      <c r="R9">
        <f>0+O10+O14+O18+O22+O26+O30+O34+O38+O42+O46+O50+O54+O58+O62+O66+O70+O74+O78+O82+O86+O90</f>
        <v>0</v>
      </c>
    </row>
    <row r="10" spans="1:18" x14ac:dyDescent="0.2">
      <c r="A10" s="12" t="s">
        <v>37</v>
      </c>
      <c r="B10" s="17" t="s">
        <v>18</v>
      </c>
      <c r="C10" s="17" t="s">
        <v>3144</v>
      </c>
      <c r="D10" s="12" t="s">
        <v>45</v>
      </c>
      <c r="E10" s="18" t="s">
        <v>3145</v>
      </c>
      <c r="F10" s="19" t="s">
        <v>129</v>
      </c>
      <c r="G10" s="20">
        <v>8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45</v>
      </c>
    </row>
    <row r="13" spans="1:18" x14ac:dyDescent="0.2">
      <c r="A13" t="s">
        <v>46</v>
      </c>
      <c r="E13" s="23" t="s">
        <v>45</v>
      </c>
    </row>
    <row r="14" spans="1:18" x14ac:dyDescent="0.2">
      <c r="A14" s="12" t="s">
        <v>37</v>
      </c>
      <c r="B14" s="17" t="s">
        <v>17</v>
      </c>
      <c r="C14" s="17" t="s">
        <v>3146</v>
      </c>
      <c r="D14" s="12" t="s">
        <v>45</v>
      </c>
      <c r="E14" s="18" t="s">
        <v>3147</v>
      </c>
      <c r="F14" s="19" t="s">
        <v>3148</v>
      </c>
      <c r="G14" s="20">
        <v>1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45</v>
      </c>
    </row>
    <row r="17" spans="1:16" x14ac:dyDescent="0.2">
      <c r="A17" t="s">
        <v>46</v>
      </c>
      <c r="E17" s="23" t="s">
        <v>45</v>
      </c>
    </row>
    <row r="18" spans="1:16" x14ac:dyDescent="0.2">
      <c r="A18" s="12" t="s">
        <v>37</v>
      </c>
      <c r="B18" s="17" t="s">
        <v>16</v>
      </c>
      <c r="C18" s="17" t="s">
        <v>3149</v>
      </c>
      <c r="D18" s="12" t="s">
        <v>45</v>
      </c>
      <c r="E18" s="18" t="s">
        <v>3150</v>
      </c>
      <c r="F18" s="19" t="s">
        <v>197</v>
      </c>
      <c r="G18" s="20">
        <v>15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2" t="s">
        <v>42</v>
      </c>
      <c r="E19" s="23" t="s">
        <v>45</v>
      </c>
    </row>
    <row r="20" spans="1:16" x14ac:dyDescent="0.2">
      <c r="A20" s="24" t="s">
        <v>44</v>
      </c>
      <c r="E20" s="25" t="s">
        <v>45</v>
      </c>
    </row>
    <row r="21" spans="1:16" x14ac:dyDescent="0.2">
      <c r="A21" t="s">
        <v>46</v>
      </c>
      <c r="E21" s="23" t="s">
        <v>45</v>
      </c>
    </row>
    <row r="22" spans="1:16" x14ac:dyDescent="0.2">
      <c r="A22" s="12" t="s">
        <v>37</v>
      </c>
      <c r="B22" s="17" t="s">
        <v>25</v>
      </c>
      <c r="C22" s="17" t="s">
        <v>3153</v>
      </c>
      <c r="D22" s="12" t="s">
        <v>45</v>
      </c>
      <c r="E22" s="18" t="s">
        <v>3154</v>
      </c>
      <c r="F22" s="19" t="s">
        <v>166</v>
      </c>
      <c r="G22" s="20">
        <v>4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2" t="s">
        <v>42</v>
      </c>
      <c r="E23" s="23" t="s">
        <v>45</v>
      </c>
    </row>
    <row r="24" spans="1:16" x14ac:dyDescent="0.2">
      <c r="A24" s="24" t="s">
        <v>44</v>
      </c>
      <c r="E24" s="25" t="s">
        <v>45</v>
      </c>
    </row>
    <row r="25" spans="1:16" x14ac:dyDescent="0.2">
      <c r="A25" t="s">
        <v>46</v>
      </c>
      <c r="E25" s="23" t="s">
        <v>45</v>
      </c>
    </row>
    <row r="26" spans="1:16" x14ac:dyDescent="0.2">
      <c r="A26" s="12" t="s">
        <v>37</v>
      </c>
      <c r="B26" s="17" t="s">
        <v>27</v>
      </c>
      <c r="C26" s="17" t="s">
        <v>3155</v>
      </c>
      <c r="D26" s="12" t="s">
        <v>45</v>
      </c>
      <c r="E26" s="18" t="s">
        <v>3156</v>
      </c>
      <c r="F26" s="19" t="s">
        <v>166</v>
      </c>
      <c r="G26" s="20">
        <v>4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2" t="s">
        <v>42</v>
      </c>
      <c r="E27" s="23" t="s">
        <v>45</v>
      </c>
    </row>
    <row r="28" spans="1:16" x14ac:dyDescent="0.2">
      <c r="A28" s="24" t="s">
        <v>44</v>
      </c>
      <c r="E28" s="25" t="s">
        <v>45</v>
      </c>
    </row>
    <row r="29" spans="1:16" x14ac:dyDescent="0.2">
      <c r="A29" t="s">
        <v>46</v>
      </c>
      <c r="E29" s="23" t="s">
        <v>45</v>
      </c>
    </row>
    <row r="30" spans="1:16" x14ac:dyDescent="0.2">
      <c r="A30" s="12" t="s">
        <v>37</v>
      </c>
      <c r="B30" s="17" t="s">
        <v>29</v>
      </c>
      <c r="C30" s="17" t="s">
        <v>3157</v>
      </c>
      <c r="D30" s="12" t="s">
        <v>45</v>
      </c>
      <c r="E30" s="18" t="s">
        <v>3158</v>
      </c>
      <c r="F30" s="19" t="s">
        <v>197</v>
      </c>
      <c r="G30" s="20">
        <v>4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2" t="s">
        <v>42</v>
      </c>
      <c r="E31" s="23" t="s">
        <v>45</v>
      </c>
    </row>
    <row r="32" spans="1:16" x14ac:dyDescent="0.2">
      <c r="A32" s="24" t="s">
        <v>44</v>
      </c>
      <c r="E32" s="25" t="s">
        <v>45</v>
      </c>
    </row>
    <row r="33" spans="1:16" x14ac:dyDescent="0.2">
      <c r="A33" t="s">
        <v>46</v>
      </c>
      <c r="E33" s="23" t="s">
        <v>45</v>
      </c>
    </row>
    <row r="34" spans="1:16" x14ac:dyDescent="0.2">
      <c r="A34" s="12" t="s">
        <v>37</v>
      </c>
      <c r="B34" s="17" t="s">
        <v>64</v>
      </c>
      <c r="C34" s="17" t="s">
        <v>3159</v>
      </c>
      <c r="D34" s="12" t="s">
        <v>45</v>
      </c>
      <c r="E34" s="18" t="s">
        <v>3160</v>
      </c>
      <c r="F34" s="19" t="s">
        <v>197</v>
      </c>
      <c r="G34" s="20">
        <v>4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2" t="s">
        <v>42</v>
      </c>
      <c r="E35" s="23" t="s">
        <v>45</v>
      </c>
    </row>
    <row r="36" spans="1:16" x14ac:dyDescent="0.2">
      <c r="A36" s="24" t="s">
        <v>44</v>
      </c>
      <c r="E36" s="25" t="s">
        <v>45</v>
      </c>
    </row>
    <row r="37" spans="1:16" x14ac:dyDescent="0.2">
      <c r="A37" t="s">
        <v>46</v>
      </c>
      <c r="E37" s="23" t="s">
        <v>45</v>
      </c>
    </row>
    <row r="38" spans="1:16" ht="25.5" x14ac:dyDescent="0.2">
      <c r="A38" s="12" t="s">
        <v>37</v>
      </c>
      <c r="B38" s="17" t="s">
        <v>67</v>
      </c>
      <c r="C38" s="17" t="s">
        <v>3176</v>
      </c>
      <c r="D38" s="12" t="s">
        <v>45</v>
      </c>
      <c r="E38" s="18" t="s">
        <v>3555</v>
      </c>
      <c r="F38" s="19" t="s">
        <v>180</v>
      </c>
      <c r="G38" s="20">
        <v>26.88</v>
      </c>
      <c r="H38" s="21">
        <v>0</v>
      </c>
      <c r="I38" s="21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2" t="s">
        <v>42</v>
      </c>
      <c r="E39" s="23" t="s">
        <v>45</v>
      </c>
    </row>
    <row r="40" spans="1:16" x14ac:dyDescent="0.2">
      <c r="A40" s="24" t="s">
        <v>44</v>
      </c>
      <c r="E40" s="25" t="s">
        <v>3556</v>
      </c>
    </row>
    <row r="41" spans="1:16" x14ac:dyDescent="0.2">
      <c r="A41" t="s">
        <v>46</v>
      </c>
      <c r="E41" s="23" t="s">
        <v>45</v>
      </c>
    </row>
    <row r="42" spans="1:16" ht="25.5" x14ac:dyDescent="0.2">
      <c r="A42" s="12" t="s">
        <v>37</v>
      </c>
      <c r="B42" s="17" t="s">
        <v>32</v>
      </c>
      <c r="C42" s="17" t="s">
        <v>3182</v>
      </c>
      <c r="D42" s="12" t="s">
        <v>45</v>
      </c>
      <c r="E42" s="18" t="s">
        <v>3557</v>
      </c>
      <c r="F42" s="19" t="s">
        <v>180</v>
      </c>
      <c r="G42" s="20">
        <v>17.920000000000002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2" t="s">
        <v>42</v>
      </c>
      <c r="E43" s="23" t="s">
        <v>45</v>
      </c>
    </row>
    <row r="44" spans="1:16" x14ac:dyDescent="0.2">
      <c r="A44" s="24" t="s">
        <v>44</v>
      </c>
      <c r="E44" s="25" t="s">
        <v>3558</v>
      </c>
    </row>
    <row r="45" spans="1:16" x14ac:dyDescent="0.2">
      <c r="A45" t="s">
        <v>46</v>
      </c>
      <c r="E45" s="23" t="s">
        <v>45</v>
      </c>
    </row>
    <row r="46" spans="1:16" x14ac:dyDescent="0.2">
      <c r="A46" s="12" t="s">
        <v>37</v>
      </c>
      <c r="B46" s="17" t="s">
        <v>34</v>
      </c>
      <c r="C46" s="17" t="s">
        <v>3188</v>
      </c>
      <c r="D46" s="12" t="s">
        <v>45</v>
      </c>
      <c r="E46" s="18" t="s">
        <v>3189</v>
      </c>
      <c r="F46" s="19" t="s">
        <v>180</v>
      </c>
      <c r="G46" s="20">
        <v>25.6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2" t="s">
        <v>42</v>
      </c>
      <c r="E47" s="23" t="s">
        <v>45</v>
      </c>
    </row>
    <row r="48" spans="1:16" x14ac:dyDescent="0.2">
      <c r="A48" s="24" t="s">
        <v>44</v>
      </c>
      <c r="E48" s="25" t="s">
        <v>3559</v>
      </c>
    </row>
    <row r="49" spans="1:16" x14ac:dyDescent="0.2">
      <c r="A49" t="s">
        <v>46</v>
      </c>
      <c r="E49" s="23" t="s">
        <v>45</v>
      </c>
    </row>
    <row r="50" spans="1:16" x14ac:dyDescent="0.2">
      <c r="A50" s="12" t="s">
        <v>37</v>
      </c>
      <c r="B50" s="17" t="s">
        <v>74</v>
      </c>
      <c r="C50" s="17" t="s">
        <v>3191</v>
      </c>
      <c r="D50" s="12" t="s">
        <v>45</v>
      </c>
      <c r="E50" s="18" t="s">
        <v>3192</v>
      </c>
      <c r="F50" s="19" t="s">
        <v>166</v>
      </c>
      <c r="G50" s="20">
        <v>89.6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45</v>
      </c>
    </row>
    <row r="52" spans="1:16" x14ac:dyDescent="0.2">
      <c r="A52" s="24" t="s">
        <v>44</v>
      </c>
      <c r="E52" s="25" t="s">
        <v>3560</v>
      </c>
    </row>
    <row r="53" spans="1:16" x14ac:dyDescent="0.2">
      <c r="A53" t="s">
        <v>46</v>
      </c>
      <c r="E53" s="23" t="s">
        <v>45</v>
      </c>
    </row>
    <row r="54" spans="1:16" x14ac:dyDescent="0.2">
      <c r="A54" s="12" t="s">
        <v>37</v>
      </c>
      <c r="B54" s="17" t="s">
        <v>79</v>
      </c>
      <c r="C54" s="17" t="s">
        <v>3194</v>
      </c>
      <c r="D54" s="12" t="s">
        <v>45</v>
      </c>
      <c r="E54" s="18" t="s">
        <v>3195</v>
      </c>
      <c r="F54" s="19" t="s">
        <v>166</v>
      </c>
      <c r="G54" s="20">
        <v>89.6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x14ac:dyDescent="0.2">
      <c r="A56" s="24" t="s">
        <v>44</v>
      </c>
      <c r="E56" s="25" t="s">
        <v>45</v>
      </c>
    </row>
    <row r="57" spans="1:16" x14ac:dyDescent="0.2">
      <c r="A57" t="s">
        <v>46</v>
      </c>
      <c r="E57" s="23" t="s">
        <v>45</v>
      </c>
    </row>
    <row r="58" spans="1:16" ht="25.5" x14ac:dyDescent="0.2">
      <c r="A58" s="12" t="s">
        <v>37</v>
      </c>
      <c r="B58" s="17" t="s">
        <v>84</v>
      </c>
      <c r="C58" s="17" t="s">
        <v>3205</v>
      </c>
      <c r="D58" s="12" t="s">
        <v>45</v>
      </c>
      <c r="E58" s="18" t="s">
        <v>3206</v>
      </c>
      <c r="F58" s="19" t="s">
        <v>180</v>
      </c>
      <c r="G58" s="20">
        <v>44.8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3561</v>
      </c>
    </row>
    <row r="61" spans="1:16" x14ac:dyDescent="0.2">
      <c r="A61" t="s">
        <v>46</v>
      </c>
      <c r="E61" s="23" t="s">
        <v>45</v>
      </c>
    </row>
    <row r="62" spans="1:16" ht="25.5" x14ac:dyDescent="0.2">
      <c r="A62" s="12" t="s">
        <v>37</v>
      </c>
      <c r="B62" s="17" t="s">
        <v>86</v>
      </c>
      <c r="C62" s="17" t="s">
        <v>3208</v>
      </c>
      <c r="D62" s="12" t="s">
        <v>45</v>
      </c>
      <c r="E62" s="18" t="s">
        <v>3209</v>
      </c>
      <c r="F62" s="19" t="s">
        <v>180</v>
      </c>
      <c r="G62" s="20">
        <v>6.4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x14ac:dyDescent="0.2">
      <c r="A64" s="24" t="s">
        <v>44</v>
      </c>
      <c r="E64" s="25" t="s">
        <v>3562</v>
      </c>
    </row>
    <row r="65" spans="1:16" x14ac:dyDescent="0.2">
      <c r="A65" t="s">
        <v>46</v>
      </c>
      <c r="E65" s="23" t="s">
        <v>45</v>
      </c>
    </row>
    <row r="66" spans="1:16" x14ac:dyDescent="0.2">
      <c r="A66" s="12" t="s">
        <v>37</v>
      </c>
      <c r="B66" s="17" t="s">
        <v>93</v>
      </c>
      <c r="C66" s="17" t="s">
        <v>3211</v>
      </c>
      <c r="D66" s="12" t="s">
        <v>45</v>
      </c>
      <c r="E66" s="18" t="s">
        <v>3212</v>
      </c>
      <c r="F66" s="19" t="s">
        <v>180</v>
      </c>
      <c r="G66" s="20">
        <v>44.8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x14ac:dyDescent="0.2">
      <c r="A67" s="22" t="s">
        <v>42</v>
      </c>
      <c r="E67" s="23" t="s">
        <v>45</v>
      </c>
    </row>
    <row r="68" spans="1:16" x14ac:dyDescent="0.2">
      <c r="A68" s="24" t="s">
        <v>44</v>
      </c>
      <c r="E68" s="25" t="s">
        <v>3561</v>
      </c>
    </row>
    <row r="69" spans="1:16" x14ac:dyDescent="0.2">
      <c r="A69" t="s">
        <v>46</v>
      </c>
      <c r="E69" s="23" t="s">
        <v>45</v>
      </c>
    </row>
    <row r="70" spans="1:16" x14ac:dyDescent="0.2">
      <c r="A70" s="12" t="s">
        <v>37</v>
      </c>
      <c r="B70" s="17" t="s">
        <v>99</v>
      </c>
      <c r="C70" s="17" t="s">
        <v>3214</v>
      </c>
      <c r="D70" s="12" t="s">
        <v>45</v>
      </c>
      <c r="E70" s="18" t="s">
        <v>3215</v>
      </c>
      <c r="F70" s="19" t="s">
        <v>180</v>
      </c>
      <c r="G70" s="20">
        <v>44.8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x14ac:dyDescent="0.2">
      <c r="A71" s="22" t="s">
        <v>42</v>
      </c>
      <c r="E71" s="23" t="s">
        <v>45</v>
      </c>
    </row>
    <row r="72" spans="1:16" x14ac:dyDescent="0.2">
      <c r="A72" s="24" t="s">
        <v>44</v>
      </c>
      <c r="E72" s="25" t="s">
        <v>3561</v>
      </c>
    </row>
    <row r="73" spans="1:16" x14ac:dyDescent="0.2">
      <c r="A73" t="s">
        <v>46</v>
      </c>
      <c r="E73" s="23" t="s">
        <v>45</v>
      </c>
    </row>
    <row r="74" spans="1:16" x14ac:dyDescent="0.2">
      <c r="A74" s="12" t="s">
        <v>37</v>
      </c>
      <c r="B74" s="17" t="s">
        <v>103</v>
      </c>
      <c r="C74" s="17" t="s">
        <v>3216</v>
      </c>
      <c r="D74" s="12" t="s">
        <v>45</v>
      </c>
      <c r="E74" s="18" t="s">
        <v>3217</v>
      </c>
      <c r="F74" s="19" t="s">
        <v>180</v>
      </c>
      <c r="G74" s="20">
        <v>38.4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x14ac:dyDescent="0.2">
      <c r="A75" s="22" t="s">
        <v>42</v>
      </c>
      <c r="E75" s="23" t="s">
        <v>45</v>
      </c>
    </row>
    <row r="76" spans="1:16" x14ac:dyDescent="0.2">
      <c r="A76" s="24" t="s">
        <v>44</v>
      </c>
      <c r="E76" s="25" t="s">
        <v>3563</v>
      </c>
    </row>
    <row r="77" spans="1:16" x14ac:dyDescent="0.2">
      <c r="A77" t="s">
        <v>46</v>
      </c>
      <c r="E77" s="23" t="s">
        <v>45</v>
      </c>
    </row>
    <row r="78" spans="1:16" x14ac:dyDescent="0.2">
      <c r="A78" s="12" t="s">
        <v>37</v>
      </c>
      <c r="B78" s="17" t="s">
        <v>107</v>
      </c>
      <c r="C78" s="17" t="s">
        <v>3219</v>
      </c>
      <c r="D78" s="12" t="s">
        <v>45</v>
      </c>
      <c r="E78" s="18" t="s">
        <v>3220</v>
      </c>
      <c r="F78" s="19" t="s">
        <v>180</v>
      </c>
      <c r="G78" s="20">
        <v>3.2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x14ac:dyDescent="0.2">
      <c r="A79" s="22" t="s">
        <v>42</v>
      </c>
      <c r="E79" s="23" t="s">
        <v>45</v>
      </c>
    </row>
    <row r="80" spans="1:16" ht="38.25" x14ac:dyDescent="0.2">
      <c r="A80" s="24" t="s">
        <v>44</v>
      </c>
      <c r="E80" s="25" t="s">
        <v>3564</v>
      </c>
    </row>
    <row r="81" spans="1:18" x14ac:dyDescent="0.2">
      <c r="A81" t="s">
        <v>46</v>
      </c>
      <c r="E81" s="23" t="s">
        <v>45</v>
      </c>
    </row>
    <row r="82" spans="1:18" x14ac:dyDescent="0.2">
      <c r="A82" s="12" t="s">
        <v>37</v>
      </c>
      <c r="B82" s="17" t="s">
        <v>111</v>
      </c>
      <c r="C82" s="17" t="s">
        <v>3222</v>
      </c>
      <c r="D82" s="12" t="s">
        <v>45</v>
      </c>
      <c r="E82" s="18" t="s">
        <v>3223</v>
      </c>
      <c r="F82" s="19" t="s">
        <v>180</v>
      </c>
      <c r="G82" s="20">
        <v>3.2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8" x14ac:dyDescent="0.2">
      <c r="A83" s="22" t="s">
        <v>42</v>
      </c>
      <c r="E83" s="23" t="s">
        <v>45</v>
      </c>
    </row>
    <row r="84" spans="1:18" x14ac:dyDescent="0.2">
      <c r="A84" s="24" t="s">
        <v>44</v>
      </c>
      <c r="E84" s="25" t="s">
        <v>3565</v>
      </c>
    </row>
    <row r="85" spans="1:18" x14ac:dyDescent="0.2">
      <c r="A85" t="s">
        <v>46</v>
      </c>
      <c r="E85" s="23" t="s">
        <v>45</v>
      </c>
    </row>
    <row r="86" spans="1:18" x14ac:dyDescent="0.2">
      <c r="A86" s="12" t="s">
        <v>37</v>
      </c>
      <c r="B86" s="17" t="s">
        <v>115</v>
      </c>
      <c r="C86" s="17" t="s">
        <v>3230</v>
      </c>
      <c r="D86" s="12" t="s">
        <v>45</v>
      </c>
      <c r="E86" s="18" t="s">
        <v>3231</v>
      </c>
      <c r="F86" s="19" t="s">
        <v>166</v>
      </c>
      <c r="G86" s="20">
        <v>38.4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8" x14ac:dyDescent="0.2">
      <c r="A87" s="22" t="s">
        <v>42</v>
      </c>
      <c r="E87" s="23" t="s">
        <v>45</v>
      </c>
    </row>
    <row r="88" spans="1:18" x14ac:dyDescent="0.2">
      <c r="A88" s="24" t="s">
        <v>44</v>
      </c>
      <c r="E88" s="25" t="s">
        <v>3566</v>
      </c>
    </row>
    <row r="89" spans="1:18" x14ac:dyDescent="0.2">
      <c r="A89" t="s">
        <v>46</v>
      </c>
      <c r="E89" s="23" t="s">
        <v>45</v>
      </c>
    </row>
    <row r="90" spans="1:18" x14ac:dyDescent="0.2">
      <c r="A90" s="12" t="s">
        <v>37</v>
      </c>
      <c r="B90" s="17" t="s">
        <v>136</v>
      </c>
      <c r="C90" s="17" t="s">
        <v>3233</v>
      </c>
      <c r="D90" s="12" t="s">
        <v>45</v>
      </c>
      <c r="E90" s="18" t="s">
        <v>3234</v>
      </c>
      <c r="F90" s="19" t="s">
        <v>150</v>
      </c>
      <c r="G90" s="20">
        <v>12.8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8" x14ac:dyDescent="0.2">
      <c r="A91" s="22" t="s">
        <v>42</v>
      </c>
      <c r="E91" s="23" t="s">
        <v>45</v>
      </c>
    </row>
    <row r="92" spans="1:18" x14ac:dyDescent="0.2">
      <c r="A92" s="24" t="s">
        <v>44</v>
      </c>
      <c r="E92" s="25" t="s">
        <v>3567</v>
      </c>
    </row>
    <row r="93" spans="1:18" x14ac:dyDescent="0.2">
      <c r="A93" t="s">
        <v>46</v>
      </c>
      <c r="E93" s="23" t="s">
        <v>45</v>
      </c>
    </row>
    <row r="94" spans="1:18" ht="12.75" customHeight="1" x14ac:dyDescent="0.2">
      <c r="A94" s="2" t="s">
        <v>35</v>
      </c>
      <c r="B94" s="2"/>
      <c r="C94" s="27" t="s">
        <v>3239</v>
      </c>
      <c r="D94" s="2"/>
      <c r="E94" s="15" t="s">
        <v>3240</v>
      </c>
      <c r="F94" s="2"/>
      <c r="G94" s="2"/>
      <c r="H94" s="2"/>
      <c r="I94" s="28">
        <f>0+Q94</f>
        <v>0</v>
      </c>
      <c r="O94">
        <f>0+R94</f>
        <v>0</v>
      </c>
      <c r="Q94">
        <f>0+I95+I99+I103+I107+I111+I115</f>
        <v>0</v>
      </c>
      <c r="R94">
        <f>0+O95+O99+O103+O107+O111+O115</f>
        <v>0</v>
      </c>
    </row>
    <row r="95" spans="1:18" x14ac:dyDescent="0.2">
      <c r="A95" s="12" t="s">
        <v>37</v>
      </c>
      <c r="B95" s="17" t="s">
        <v>121</v>
      </c>
      <c r="C95" s="17" t="s">
        <v>3248</v>
      </c>
      <c r="D95" s="12" t="s">
        <v>45</v>
      </c>
      <c r="E95" s="18" t="s">
        <v>3249</v>
      </c>
      <c r="F95" s="19" t="s">
        <v>3250</v>
      </c>
      <c r="G95" s="20">
        <v>1</v>
      </c>
      <c r="H95" s="21">
        <v>0</v>
      </c>
      <c r="I95" s="21">
        <f>ROUND(ROUND(H95,2)*ROUND(G95,3),2)</f>
        <v>0</v>
      </c>
      <c r="O95">
        <f>(I95*21)/100</f>
        <v>0</v>
      </c>
      <c r="P95" t="s">
        <v>17</v>
      </c>
    </row>
    <row r="96" spans="1:18" x14ac:dyDescent="0.2">
      <c r="A96" s="22" t="s">
        <v>42</v>
      </c>
      <c r="E96" s="23" t="s">
        <v>45</v>
      </c>
    </row>
    <row r="97" spans="1:16" x14ac:dyDescent="0.2">
      <c r="A97" s="24" t="s">
        <v>44</v>
      </c>
      <c r="E97" s="25" t="s">
        <v>45</v>
      </c>
    </row>
    <row r="98" spans="1:16" x14ac:dyDescent="0.2">
      <c r="A98" t="s">
        <v>46</v>
      </c>
      <c r="E98" s="23" t="s">
        <v>45</v>
      </c>
    </row>
    <row r="99" spans="1:16" x14ac:dyDescent="0.2">
      <c r="A99" s="12" t="s">
        <v>37</v>
      </c>
      <c r="B99" s="17" t="s">
        <v>126</v>
      </c>
      <c r="C99" s="17" t="s">
        <v>3281</v>
      </c>
      <c r="D99" s="12" t="s">
        <v>45</v>
      </c>
      <c r="E99" s="18" t="s">
        <v>3282</v>
      </c>
      <c r="F99" s="19" t="s">
        <v>197</v>
      </c>
      <c r="G99" s="20">
        <v>40</v>
      </c>
      <c r="H99" s="21">
        <v>0</v>
      </c>
      <c r="I99" s="21">
        <f>ROUND(ROUND(H99,2)*ROUND(G99,3),2)</f>
        <v>0</v>
      </c>
      <c r="O99">
        <f>(I99*21)/100</f>
        <v>0</v>
      </c>
      <c r="P99" t="s">
        <v>17</v>
      </c>
    </row>
    <row r="100" spans="1:16" x14ac:dyDescent="0.2">
      <c r="A100" s="22" t="s">
        <v>42</v>
      </c>
      <c r="E100" s="23" t="s">
        <v>45</v>
      </c>
    </row>
    <row r="101" spans="1:16" x14ac:dyDescent="0.2">
      <c r="A101" s="24" t="s">
        <v>44</v>
      </c>
      <c r="E101" s="25" t="s">
        <v>45</v>
      </c>
    </row>
    <row r="102" spans="1:16" x14ac:dyDescent="0.2">
      <c r="A102" t="s">
        <v>46</v>
      </c>
      <c r="E102" s="23" t="s">
        <v>45</v>
      </c>
    </row>
    <row r="103" spans="1:16" x14ac:dyDescent="0.2">
      <c r="A103" s="12" t="s">
        <v>37</v>
      </c>
      <c r="B103" s="17" t="s">
        <v>131</v>
      </c>
      <c r="C103" s="17" t="s">
        <v>3283</v>
      </c>
      <c r="D103" s="12" t="s">
        <v>45</v>
      </c>
      <c r="E103" s="18" t="s">
        <v>3284</v>
      </c>
      <c r="F103" s="19" t="s">
        <v>89</v>
      </c>
      <c r="G103" s="20">
        <v>1</v>
      </c>
      <c r="H103" s="21">
        <v>0</v>
      </c>
      <c r="I103" s="21">
        <f>ROUND(ROUND(H103,2)*ROUND(G103,3),2)</f>
        <v>0</v>
      </c>
      <c r="O103">
        <f>(I103*21)/100</f>
        <v>0</v>
      </c>
      <c r="P103" t="s">
        <v>17</v>
      </c>
    </row>
    <row r="104" spans="1:16" x14ac:dyDescent="0.2">
      <c r="A104" s="22" t="s">
        <v>42</v>
      </c>
      <c r="E104" s="23" t="s">
        <v>45</v>
      </c>
    </row>
    <row r="105" spans="1:16" x14ac:dyDescent="0.2">
      <c r="A105" s="24" t="s">
        <v>44</v>
      </c>
      <c r="E105" s="25" t="s">
        <v>45</v>
      </c>
    </row>
    <row r="106" spans="1:16" x14ac:dyDescent="0.2">
      <c r="A106" t="s">
        <v>46</v>
      </c>
      <c r="E106" s="23" t="s">
        <v>45</v>
      </c>
    </row>
    <row r="107" spans="1:16" x14ac:dyDescent="0.2">
      <c r="A107" s="12" t="s">
        <v>37</v>
      </c>
      <c r="B107" s="17" t="s">
        <v>347</v>
      </c>
      <c r="C107" s="17" t="s">
        <v>3471</v>
      </c>
      <c r="D107" s="12" t="s">
        <v>45</v>
      </c>
      <c r="E107" s="18" t="s">
        <v>3341</v>
      </c>
      <c r="F107" s="19" t="s">
        <v>96</v>
      </c>
      <c r="G107" s="20">
        <v>1</v>
      </c>
      <c r="H107" s="21">
        <v>0</v>
      </c>
      <c r="I107" s="21">
        <f>ROUND(ROUND(H107,2)*ROUND(G107,3),2)</f>
        <v>0</v>
      </c>
      <c r="O107">
        <f>(I107*21)/100</f>
        <v>0</v>
      </c>
      <c r="P107" t="s">
        <v>17</v>
      </c>
    </row>
    <row r="108" spans="1:16" x14ac:dyDescent="0.2">
      <c r="A108" s="22" t="s">
        <v>42</v>
      </c>
      <c r="E108" s="23" t="s">
        <v>45</v>
      </c>
    </row>
    <row r="109" spans="1:16" x14ac:dyDescent="0.2">
      <c r="A109" s="24" t="s">
        <v>44</v>
      </c>
      <c r="E109" s="25" t="s">
        <v>45</v>
      </c>
    </row>
    <row r="110" spans="1:16" x14ac:dyDescent="0.2">
      <c r="A110" t="s">
        <v>46</v>
      </c>
      <c r="E110" s="23" t="s">
        <v>45</v>
      </c>
    </row>
    <row r="111" spans="1:16" ht="38.25" x14ac:dyDescent="0.2">
      <c r="A111" s="12" t="s">
        <v>37</v>
      </c>
      <c r="B111" s="17" t="s">
        <v>352</v>
      </c>
      <c r="C111" s="17" t="s">
        <v>3473</v>
      </c>
      <c r="D111" s="12" t="s">
        <v>45</v>
      </c>
      <c r="E111" s="18" t="s">
        <v>3568</v>
      </c>
      <c r="F111" s="19" t="s">
        <v>3350</v>
      </c>
      <c r="G111" s="20">
        <v>1</v>
      </c>
      <c r="H111" s="21">
        <v>0</v>
      </c>
      <c r="I111" s="21">
        <f>ROUND(ROUND(H111,2)*ROUND(G111,3),2)</f>
        <v>0</v>
      </c>
      <c r="O111">
        <f>(I111*21)/100</f>
        <v>0</v>
      </c>
      <c r="P111" t="s">
        <v>17</v>
      </c>
    </row>
    <row r="112" spans="1:16" x14ac:dyDescent="0.2">
      <c r="A112" s="22" t="s">
        <v>42</v>
      </c>
      <c r="E112" s="23" t="s">
        <v>45</v>
      </c>
    </row>
    <row r="113" spans="1:18" x14ac:dyDescent="0.2">
      <c r="A113" s="24" t="s">
        <v>44</v>
      </c>
      <c r="E113" s="25" t="s">
        <v>45</v>
      </c>
    </row>
    <row r="114" spans="1:18" x14ac:dyDescent="0.2">
      <c r="A114" t="s">
        <v>46</v>
      </c>
      <c r="E114" s="23" t="s">
        <v>45</v>
      </c>
    </row>
    <row r="115" spans="1:18" x14ac:dyDescent="0.2">
      <c r="A115" s="12" t="s">
        <v>37</v>
      </c>
      <c r="B115" s="17" t="s">
        <v>358</v>
      </c>
      <c r="C115" s="17" t="s">
        <v>3474</v>
      </c>
      <c r="D115" s="12" t="s">
        <v>45</v>
      </c>
      <c r="E115" s="18" t="s">
        <v>3369</v>
      </c>
      <c r="F115" s="19" t="s">
        <v>166</v>
      </c>
      <c r="G115" s="20">
        <v>2.15</v>
      </c>
      <c r="H115" s="21">
        <v>0</v>
      </c>
      <c r="I115" s="21">
        <f>ROUND(ROUND(H115,2)*ROUND(G115,3),2)</f>
        <v>0</v>
      </c>
      <c r="O115">
        <f>(I115*21)/100</f>
        <v>0</v>
      </c>
      <c r="P115" t="s">
        <v>17</v>
      </c>
    </row>
    <row r="116" spans="1:18" x14ac:dyDescent="0.2">
      <c r="A116" s="22" t="s">
        <v>42</v>
      </c>
      <c r="E116" s="23" t="s">
        <v>45</v>
      </c>
    </row>
    <row r="117" spans="1:18" x14ac:dyDescent="0.2">
      <c r="A117" s="24" t="s">
        <v>44</v>
      </c>
      <c r="E117" s="25" t="s">
        <v>45</v>
      </c>
    </row>
    <row r="118" spans="1:18" x14ac:dyDescent="0.2">
      <c r="A118" t="s">
        <v>46</v>
      </c>
      <c r="E118" s="23" t="s">
        <v>45</v>
      </c>
    </row>
    <row r="119" spans="1:18" ht="12.75" customHeight="1" x14ac:dyDescent="0.2">
      <c r="A119" s="2" t="s">
        <v>35</v>
      </c>
      <c r="B119" s="2"/>
      <c r="C119" s="27" t="s">
        <v>67</v>
      </c>
      <c r="D119" s="2"/>
      <c r="E119" s="15" t="s">
        <v>3382</v>
      </c>
      <c r="F119" s="2"/>
      <c r="G119" s="2"/>
      <c r="H119" s="2"/>
      <c r="I119" s="28">
        <f>0+Q119</f>
        <v>0</v>
      </c>
      <c r="O119">
        <f>0+R119</f>
        <v>0</v>
      </c>
      <c r="Q119">
        <f>0+I120+I124+I128</f>
        <v>0</v>
      </c>
      <c r="R119">
        <f>0+O120+O124+O128</f>
        <v>0</v>
      </c>
    </row>
    <row r="120" spans="1:18" x14ac:dyDescent="0.2">
      <c r="A120" s="12" t="s">
        <v>37</v>
      </c>
      <c r="B120" s="17" t="s">
        <v>141</v>
      </c>
      <c r="C120" s="17" t="s">
        <v>3383</v>
      </c>
      <c r="D120" s="12" t="s">
        <v>45</v>
      </c>
      <c r="E120" s="18" t="s">
        <v>3384</v>
      </c>
      <c r="F120" s="19" t="s">
        <v>89</v>
      </c>
      <c r="G120" s="20">
        <v>2</v>
      </c>
      <c r="H120" s="21">
        <v>0</v>
      </c>
      <c r="I120" s="21">
        <f>ROUND(ROUND(H120,2)*ROUND(G120,3),2)</f>
        <v>0</v>
      </c>
      <c r="O120">
        <f>(I120*21)/100</f>
        <v>0</v>
      </c>
      <c r="P120" t="s">
        <v>17</v>
      </c>
    </row>
    <row r="121" spans="1:18" x14ac:dyDescent="0.2">
      <c r="A121" s="22" t="s">
        <v>42</v>
      </c>
      <c r="E121" s="23" t="s">
        <v>45</v>
      </c>
    </row>
    <row r="122" spans="1:18" x14ac:dyDescent="0.2">
      <c r="A122" s="24" t="s">
        <v>44</v>
      </c>
      <c r="E122" s="25" t="s">
        <v>45</v>
      </c>
    </row>
    <row r="123" spans="1:18" x14ac:dyDescent="0.2">
      <c r="A123" t="s">
        <v>46</v>
      </c>
      <c r="E123" s="23" t="s">
        <v>45</v>
      </c>
    </row>
    <row r="124" spans="1:18" x14ac:dyDescent="0.2">
      <c r="A124" s="12" t="s">
        <v>37</v>
      </c>
      <c r="B124" s="17" t="s">
        <v>319</v>
      </c>
      <c r="C124" s="17" t="s">
        <v>3385</v>
      </c>
      <c r="D124" s="12" t="s">
        <v>45</v>
      </c>
      <c r="E124" s="18" t="s">
        <v>3386</v>
      </c>
      <c r="F124" s="19" t="s">
        <v>89</v>
      </c>
      <c r="G124" s="20">
        <v>2</v>
      </c>
      <c r="H124" s="21">
        <v>0</v>
      </c>
      <c r="I124" s="21">
        <f>ROUND(ROUND(H124,2)*ROUND(G124,3),2)</f>
        <v>0</v>
      </c>
      <c r="O124">
        <f>(I124*21)/100</f>
        <v>0</v>
      </c>
      <c r="P124" t="s">
        <v>17</v>
      </c>
    </row>
    <row r="125" spans="1:18" x14ac:dyDescent="0.2">
      <c r="A125" s="22" t="s">
        <v>42</v>
      </c>
      <c r="E125" s="23" t="s">
        <v>45</v>
      </c>
    </row>
    <row r="126" spans="1:18" x14ac:dyDescent="0.2">
      <c r="A126" s="24" t="s">
        <v>44</v>
      </c>
      <c r="E126" s="25" t="s">
        <v>45</v>
      </c>
    </row>
    <row r="127" spans="1:18" x14ac:dyDescent="0.2">
      <c r="A127" t="s">
        <v>46</v>
      </c>
      <c r="E127" s="23" t="s">
        <v>45</v>
      </c>
    </row>
    <row r="128" spans="1:18" x14ac:dyDescent="0.2">
      <c r="A128" s="12" t="s">
        <v>37</v>
      </c>
      <c r="B128" s="17" t="s">
        <v>325</v>
      </c>
      <c r="C128" s="17" t="s">
        <v>3389</v>
      </c>
      <c r="D128" s="12" t="s">
        <v>45</v>
      </c>
      <c r="E128" s="18" t="s">
        <v>3390</v>
      </c>
      <c r="F128" s="19" t="s">
        <v>197</v>
      </c>
      <c r="G128" s="20">
        <v>40</v>
      </c>
      <c r="H128" s="21">
        <v>0</v>
      </c>
      <c r="I128" s="21">
        <f>ROUND(ROUND(H128,2)*ROUND(G128,3),2)</f>
        <v>0</v>
      </c>
      <c r="O128">
        <f>(I128*21)/100</f>
        <v>0</v>
      </c>
      <c r="P128" t="s">
        <v>17</v>
      </c>
    </row>
    <row r="129" spans="1:18" x14ac:dyDescent="0.2">
      <c r="A129" s="22" t="s">
        <v>42</v>
      </c>
      <c r="E129" s="23" t="s">
        <v>45</v>
      </c>
    </row>
    <row r="130" spans="1:18" x14ac:dyDescent="0.2">
      <c r="A130" s="24" t="s">
        <v>44</v>
      </c>
      <c r="E130" s="25" t="s">
        <v>45</v>
      </c>
    </row>
    <row r="131" spans="1:18" x14ac:dyDescent="0.2">
      <c r="A131" t="s">
        <v>46</v>
      </c>
      <c r="E131" s="23" t="s">
        <v>45</v>
      </c>
    </row>
    <row r="132" spans="1:18" ht="12.75" customHeight="1" x14ac:dyDescent="0.2">
      <c r="A132" s="2" t="s">
        <v>35</v>
      </c>
      <c r="B132" s="2"/>
      <c r="C132" s="27" t="s">
        <v>32</v>
      </c>
      <c r="D132" s="2"/>
      <c r="E132" s="15" t="s">
        <v>3391</v>
      </c>
      <c r="F132" s="2"/>
      <c r="G132" s="2"/>
      <c r="H132" s="2"/>
      <c r="I132" s="28">
        <f>0+Q132</f>
        <v>0</v>
      </c>
      <c r="O132">
        <f>0+R132</f>
        <v>0</v>
      </c>
      <c r="Q132">
        <f>0+I133</f>
        <v>0</v>
      </c>
      <c r="R132">
        <f>0+O133</f>
        <v>0</v>
      </c>
    </row>
    <row r="133" spans="1:18" ht="25.5" x14ac:dyDescent="0.2">
      <c r="A133" s="12" t="s">
        <v>37</v>
      </c>
      <c r="B133" s="17" t="s">
        <v>331</v>
      </c>
      <c r="C133" s="17" t="s">
        <v>3392</v>
      </c>
      <c r="D133" s="12" t="s">
        <v>45</v>
      </c>
      <c r="E133" s="18" t="s">
        <v>3393</v>
      </c>
      <c r="F133" s="19" t="s">
        <v>197</v>
      </c>
      <c r="G133" s="20">
        <v>17</v>
      </c>
      <c r="H133" s="21">
        <v>0</v>
      </c>
      <c r="I133" s="21">
        <f>ROUND(ROUND(H133,2)*ROUND(G133,3),2)</f>
        <v>0</v>
      </c>
      <c r="O133">
        <f>(I133*21)/100</f>
        <v>0</v>
      </c>
      <c r="P133" t="s">
        <v>17</v>
      </c>
    </row>
    <row r="134" spans="1:18" x14ac:dyDescent="0.2">
      <c r="A134" s="22" t="s">
        <v>42</v>
      </c>
      <c r="E134" s="23" t="s">
        <v>45</v>
      </c>
    </row>
    <row r="135" spans="1:18" x14ac:dyDescent="0.2">
      <c r="A135" s="24" t="s">
        <v>44</v>
      </c>
      <c r="E135" s="25" t="s">
        <v>45</v>
      </c>
    </row>
    <row r="136" spans="1:18" x14ac:dyDescent="0.2">
      <c r="A136" t="s">
        <v>46</v>
      </c>
      <c r="E136" s="23" t="s">
        <v>45</v>
      </c>
    </row>
    <row r="137" spans="1:18" ht="12.75" customHeight="1" x14ac:dyDescent="0.2">
      <c r="A137" s="2" t="s">
        <v>35</v>
      </c>
      <c r="B137" s="2"/>
      <c r="C137" s="27" t="s">
        <v>3394</v>
      </c>
      <c r="D137" s="2"/>
      <c r="E137" s="15" t="s">
        <v>3395</v>
      </c>
      <c r="F137" s="2"/>
      <c r="G137" s="2"/>
      <c r="H137" s="2"/>
      <c r="I137" s="28">
        <f>0+Q137</f>
        <v>0</v>
      </c>
      <c r="O137">
        <f>0+R137</f>
        <v>0</v>
      </c>
      <c r="Q137">
        <f>0+I138</f>
        <v>0</v>
      </c>
      <c r="R137">
        <f>0+O138</f>
        <v>0</v>
      </c>
    </row>
    <row r="138" spans="1:18" ht="25.5" x14ac:dyDescent="0.2">
      <c r="A138" s="12" t="s">
        <v>37</v>
      </c>
      <c r="B138" s="17" t="s">
        <v>335</v>
      </c>
      <c r="C138" s="17" t="s">
        <v>3396</v>
      </c>
      <c r="D138" s="12" t="s">
        <v>45</v>
      </c>
      <c r="E138" s="18" t="s">
        <v>3397</v>
      </c>
      <c r="F138" s="19" t="s">
        <v>150</v>
      </c>
      <c r="G138" s="20">
        <v>22.117000000000001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8" x14ac:dyDescent="0.2">
      <c r="A139" s="22" t="s">
        <v>42</v>
      </c>
      <c r="E139" s="23" t="s">
        <v>45</v>
      </c>
    </row>
    <row r="140" spans="1:18" x14ac:dyDescent="0.2">
      <c r="A140" s="24" t="s">
        <v>44</v>
      </c>
      <c r="E140" s="25" t="s">
        <v>45</v>
      </c>
    </row>
    <row r="141" spans="1:18" x14ac:dyDescent="0.2">
      <c r="A141" t="s">
        <v>46</v>
      </c>
      <c r="E141" s="23" t="s">
        <v>45</v>
      </c>
    </row>
    <row r="142" spans="1:18" ht="12.75" customHeight="1" x14ac:dyDescent="0.2">
      <c r="A142" s="2" t="s">
        <v>35</v>
      </c>
      <c r="B142" s="2"/>
      <c r="C142" s="27" t="s">
        <v>57</v>
      </c>
      <c r="D142" s="2"/>
      <c r="E142" s="15" t="s">
        <v>3398</v>
      </c>
      <c r="F142" s="2"/>
      <c r="G142" s="2"/>
      <c r="H142" s="2"/>
      <c r="I142" s="28">
        <f>0+Q142</f>
        <v>0</v>
      </c>
      <c r="O142">
        <f>0+R142</f>
        <v>0</v>
      </c>
      <c r="Q142">
        <f>0+I143+I147+I151+I155+I159+I163+I167</f>
        <v>0</v>
      </c>
      <c r="R142">
        <f>0+O143+O147+O151+O155+O159+O163+O167</f>
        <v>0</v>
      </c>
    </row>
    <row r="143" spans="1:18" x14ac:dyDescent="0.2">
      <c r="A143" s="12" t="s">
        <v>37</v>
      </c>
      <c r="B143" s="17" t="s">
        <v>364</v>
      </c>
      <c r="C143" s="17" t="s">
        <v>3475</v>
      </c>
      <c r="D143" s="12" t="s">
        <v>45</v>
      </c>
      <c r="E143" s="18" t="s">
        <v>3404</v>
      </c>
      <c r="F143" s="19" t="s">
        <v>129</v>
      </c>
      <c r="G143" s="20">
        <v>8</v>
      </c>
      <c r="H143" s="21">
        <v>0</v>
      </c>
      <c r="I143" s="21">
        <f>ROUND(ROUND(H143,2)*ROUND(G143,3),2)</f>
        <v>0</v>
      </c>
      <c r="O143">
        <f>(I143*21)/100</f>
        <v>0</v>
      </c>
      <c r="P143" t="s">
        <v>17</v>
      </c>
    </row>
    <row r="144" spans="1:18" x14ac:dyDescent="0.2">
      <c r="A144" s="22" t="s">
        <v>42</v>
      </c>
      <c r="E144" s="23" t="s">
        <v>45</v>
      </c>
    </row>
    <row r="145" spans="1:16" x14ac:dyDescent="0.2">
      <c r="A145" s="24" t="s">
        <v>44</v>
      </c>
      <c r="E145" s="25" t="s">
        <v>45</v>
      </c>
    </row>
    <row r="146" spans="1:16" x14ac:dyDescent="0.2">
      <c r="A146" t="s">
        <v>46</v>
      </c>
      <c r="E146" s="23" t="s">
        <v>45</v>
      </c>
    </row>
    <row r="147" spans="1:16" x14ac:dyDescent="0.2">
      <c r="A147" s="12" t="s">
        <v>37</v>
      </c>
      <c r="B147" s="17" t="s">
        <v>370</v>
      </c>
      <c r="C147" s="17" t="s">
        <v>3477</v>
      </c>
      <c r="D147" s="12" t="s">
        <v>45</v>
      </c>
      <c r="E147" s="18" t="s">
        <v>3407</v>
      </c>
      <c r="F147" s="19" t="s">
        <v>129</v>
      </c>
      <c r="G147" s="20">
        <v>16</v>
      </c>
      <c r="H147" s="21">
        <v>0</v>
      </c>
      <c r="I147" s="21">
        <f>ROUND(ROUND(H147,2)*ROUND(G147,3),2)</f>
        <v>0</v>
      </c>
      <c r="O147">
        <f>(I147*21)/100</f>
        <v>0</v>
      </c>
      <c r="P147" t="s">
        <v>17</v>
      </c>
    </row>
    <row r="148" spans="1:16" x14ac:dyDescent="0.2">
      <c r="A148" s="22" t="s">
        <v>42</v>
      </c>
      <c r="E148" s="23" t="s">
        <v>45</v>
      </c>
    </row>
    <row r="149" spans="1:16" x14ac:dyDescent="0.2">
      <c r="A149" s="24" t="s">
        <v>44</v>
      </c>
      <c r="E149" s="25" t="s">
        <v>45</v>
      </c>
    </row>
    <row r="150" spans="1:16" x14ac:dyDescent="0.2">
      <c r="A150" t="s">
        <v>46</v>
      </c>
      <c r="E150" s="23" t="s">
        <v>45</v>
      </c>
    </row>
    <row r="151" spans="1:16" x14ac:dyDescent="0.2">
      <c r="A151" s="12" t="s">
        <v>37</v>
      </c>
      <c r="B151" s="17" t="s">
        <v>376</v>
      </c>
      <c r="C151" s="17" t="s">
        <v>3479</v>
      </c>
      <c r="D151" s="12" t="s">
        <v>45</v>
      </c>
      <c r="E151" s="18" t="s">
        <v>3410</v>
      </c>
      <c r="F151" s="19" t="s">
        <v>96</v>
      </c>
      <c r="G151" s="20">
        <v>1</v>
      </c>
      <c r="H151" s="21">
        <v>0</v>
      </c>
      <c r="I151" s="21">
        <f>ROUND(ROUND(H151,2)*ROUND(G151,3),2)</f>
        <v>0</v>
      </c>
      <c r="O151">
        <f>(I151*21)/100</f>
        <v>0</v>
      </c>
      <c r="P151" t="s">
        <v>17</v>
      </c>
    </row>
    <row r="152" spans="1:16" x14ac:dyDescent="0.2">
      <c r="A152" s="22" t="s">
        <v>42</v>
      </c>
      <c r="E152" s="23" t="s">
        <v>45</v>
      </c>
    </row>
    <row r="153" spans="1:16" x14ac:dyDescent="0.2">
      <c r="A153" s="24" t="s">
        <v>44</v>
      </c>
      <c r="E153" s="25" t="s">
        <v>45</v>
      </c>
    </row>
    <row r="154" spans="1:16" x14ac:dyDescent="0.2">
      <c r="A154" t="s">
        <v>46</v>
      </c>
      <c r="E154" s="23" t="s">
        <v>45</v>
      </c>
    </row>
    <row r="155" spans="1:16" x14ac:dyDescent="0.2">
      <c r="A155" s="12" t="s">
        <v>37</v>
      </c>
      <c r="B155" s="17" t="s">
        <v>382</v>
      </c>
      <c r="C155" s="17" t="s">
        <v>3481</v>
      </c>
      <c r="D155" s="12" t="s">
        <v>45</v>
      </c>
      <c r="E155" s="18" t="s">
        <v>3413</v>
      </c>
      <c r="F155" s="19" t="s">
        <v>96</v>
      </c>
      <c r="G155" s="20">
        <v>1</v>
      </c>
      <c r="H155" s="21">
        <v>0</v>
      </c>
      <c r="I155" s="21">
        <f>ROUND(ROUND(H155,2)*ROUND(G155,3),2)</f>
        <v>0</v>
      </c>
      <c r="O155">
        <f>(I155*21)/100</f>
        <v>0</v>
      </c>
      <c r="P155" t="s">
        <v>17</v>
      </c>
    </row>
    <row r="156" spans="1:16" x14ac:dyDescent="0.2">
      <c r="A156" s="22" t="s">
        <v>42</v>
      </c>
      <c r="E156" s="23" t="s">
        <v>45</v>
      </c>
    </row>
    <row r="157" spans="1:16" x14ac:dyDescent="0.2">
      <c r="A157" s="24" t="s">
        <v>44</v>
      </c>
      <c r="E157" s="25" t="s">
        <v>45</v>
      </c>
    </row>
    <row r="158" spans="1:16" x14ac:dyDescent="0.2">
      <c r="A158" t="s">
        <v>46</v>
      </c>
      <c r="E158" s="23" t="s">
        <v>45</v>
      </c>
    </row>
    <row r="159" spans="1:16" x14ac:dyDescent="0.2">
      <c r="A159" s="12" t="s">
        <v>37</v>
      </c>
      <c r="B159" s="17" t="s">
        <v>388</v>
      </c>
      <c r="C159" s="17" t="s">
        <v>3483</v>
      </c>
      <c r="D159" s="12" t="s">
        <v>45</v>
      </c>
      <c r="E159" s="18" t="s">
        <v>3416</v>
      </c>
      <c r="F159" s="19" t="s">
        <v>96</v>
      </c>
      <c r="G159" s="20">
        <v>1</v>
      </c>
      <c r="H159" s="21">
        <v>0</v>
      </c>
      <c r="I159" s="21">
        <f>ROUND(ROUND(H159,2)*ROUND(G159,3),2)</f>
        <v>0</v>
      </c>
      <c r="O159">
        <f>(I159*21)/100</f>
        <v>0</v>
      </c>
      <c r="P159" t="s">
        <v>17</v>
      </c>
    </row>
    <row r="160" spans="1:16" x14ac:dyDescent="0.2">
      <c r="A160" s="22" t="s">
        <v>42</v>
      </c>
      <c r="E160" s="23" t="s">
        <v>45</v>
      </c>
    </row>
    <row r="161" spans="1:18" x14ac:dyDescent="0.2">
      <c r="A161" s="24" t="s">
        <v>44</v>
      </c>
      <c r="E161" s="25" t="s">
        <v>45</v>
      </c>
    </row>
    <row r="162" spans="1:18" x14ac:dyDescent="0.2">
      <c r="A162" t="s">
        <v>46</v>
      </c>
      <c r="E162" s="23" t="s">
        <v>45</v>
      </c>
    </row>
    <row r="163" spans="1:18" x14ac:dyDescent="0.2">
      <c r="A163" s="12" t="s">
        <v>37</v>
      </c>
      <c r="B163" s="17" t="s">
        <v>394</v>
      </c>
      <c r="C163" s="17" t="s">
        <v>3485</v>
      </c>
      <c r="D163" s="12" t="s">
        <v>45</v>
      </c>
      <c r="E163" s="18" t="s">
        <v>3419</v>
      </c>
      <c r="F163" s="19" t="s">
        <v>96</v>
      </c>
      <c r="G163" s="20">
        <v>1</v>
      </c>
      <c r="H163" s="21">
        <v>0</v>
      </c>
      <c r="I163" s="21">
        <f>ROUND(ROUND(H163,2)*ROUND(G163,3),2)</f>
        <v>0</v>
      </c>
      <c r="O163">
        <f>(I163*21)/100</f>
        <v>0</v>
      </c>
      <c r="P163" t="s">
        <v>17</v>
      </c>
    </row>
    <row r="164" spans="1:18" x14ac:dyDescent="0.2">
      <c r="A164" s="22" t="s">
        <v>42</v>
      </c>
      <c r="E164" s="23" t="s">
        <v>45</v>
      </c>
    </row>
    <row r="165" spans="1:18" x14ac:dyDescent="0.2">
      <c r="A165" s="24" t="s">
        <v>44</v>
      </c>
      <c r="E165" s="25" t="s">
        <v>45</v>
      </c>
    </row>
    <row r="166" spans="1:18" x14ac:dyDescent="0.2">
      <c r="A166" t="s">
        <v>46</v>
      </c>
      <c r="E166" s="23" t="s">
        <v>45</v>
      </c>
    </row>
    <row r="167" spans="1:18" x14ac:dyDescent="0.2">
      <c r="A167" s="12" t="s">
        <v>37</v>
      </c>
      <c r="B167" s="17" t="s">
        <v>399</v>
      </c>
      <c r="C167" s="17" t="s">
        <v>3486</v>
      </c>
      <c r="D167" s="12" t="s">
        <v>45</v>
      </c>
      <c r="E167" s="18" t="s">
        <v>3569</v>
      </c>
      <c r="F167" s="19" t="s">
        <v>96</v>
      </c>
      <c r="G167" s="20">
        <v>1</v>
      </c>
      <c r="H167" s="21">
        <v>0</v>
      </c>
      <c r="I167" s="21">
        <f>ROUND(ROUND(H167,2)*ROUND(G167,3),2)</f>
        <v>0</v>
      </c>
      <c r="O167">
        <f>(I167*21)/100</f>
        <v>0</v>
      </c>
      <c r="P167" t="s">
        <v>17</v>
      </c>
    </row>
    <row r="168" spans="1:18" x14ac:dyDescent="0.2">
      <c r="A168" s="22" t="s">
        <v>42</v>
      </c>
      <c r="E168" s="23" t="s">
        <v>45</v>
      </c>
    </row>
    <row r="169" spans="1:18" x14ac:dyDescent="0.2">
      <c r="A169" s="24" t="s">
        <v>44</v>
      </c>
      <c r="E169" s="25" t="s">
        <v>45</v>
      </c>
    </row>
    <row r="170" spans="1:18" x14ac:dyDescent="0.2">
      <c r="A170" t="s">
        <v>46</v>
      </c>
      <c r="E170" s="23" t="s">
        <v>45</v>
      </c>
    </row>
    <row r="171" spans="1:18" ht="12.75" customHeight="1" x14ac:dyDescent="0.2">
      <c r="A171" s="2" t="s">
        <v>35</v>
      </c>
      <c r="B171" s="2"/>
      <c r="C171" s="27" t="s">
        <v>3423</v>
      </c>
      <c r="D171" s="2"/>
      <c r="E171" s="15" t="s">
        <v>3424</v>
      </c>
      <c r="F171" s="2"/>
      <c r="G171" s="2"/>
      <c r="H171" s="2"/>
      <c r="I171" s="28">
        <f>0+Q171</f>
        <v>0</v>
      </c>
      <c r="O171">
        <f>0+R171</f>
        <v>0</v>
      </c>
      <c r="Q171">
        <f>0+I172</f>
        <v>0</v>
      </c>
      <c r="R171">
        <f>0+O172</f>
        <v>0</v>
      </c>
    </row>
    <row r="172" spans="1:18" x14ac:dyDescent="0.2">
      <c r="A172" s="12" t="s">
        <v>37</v>
      </c>
      <c r="B172" s="17" t="s">
        <v>340</v>
      </c>
      <c r="C172" s="17" t="s">
        <v>3425</v>
      </c>
      <c r="D172" s="12" t="s">
        <v>45</v>
      </c>
      <c r="E172" s="18" t="s">
        <v>3426</v>
      </c>
      <c r="F172" s="19" t="s">
        <v>129</v>
      </c>
      <c r="G172" s="20">
        <v>16</v>
      </c>
      <c r="H172" s="21">
        <v>0</v>
      </c>
      <c r="I172" s="21">
        <f>ROUND(ROUND(H172,2)*ROUND(G172,3),2)</f>
        <v>0</v>
      </c>
      <c r="O172">
        <f>(I172*21)/100</f>
        <v>0</v>
      </c>
      <c r="P172" t="s">
        <v>17</v>
      </c>
    </row>
    <row r="173" spans="1:18" x14ac:dyDescent="0.2">
      <c r="A173" s="22" t="s">
        <v>42</v>
      </c>
      <c r="E173" s="23" t="s">
        <v>45</v>
      </c>
    </row>
    <row r="174" spans="1:18" x14ac:dyDescent="0.2">
      <c r="A174" s="24" t="s">
        <v>44</v>
      </c>
      <c r="E174" s="25" t="s">
        <v>45</v>
      </c>
    </row>
    <row r="175" spans="1:18" x14ac:dyDescent="0.2">
      <c r="A175" t="s">
        <v>46</v>
      </c>
      <c r="E175" s="23" t="s">
        <v>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R5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0+O9+O14+O27+O36+O53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3572</v>
      </c>
      <c r="I3" s="26">
        <f>0+I9+I14+I27+I36+I53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3570</v>
      </c>
      <c r="D4" s="29"/>
      <c r="E4" s="9" t="s">
        <v>3571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3572</v>
      </c>
      <c r="D5" s="33"/>
      <c r="E5" s="11" t="s">
        <v>3573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218</v>
      </c>
      <c r="D10" s="12" t="s">
        <v>45</v>
      </c>
      <c r="E10" s="18" t="s">
        <v>1444</v>
      </c>
      <c r="F10" s="19" t="s">
        <v>150</v>
      </c>
      <c r="G10" s="20">
        <v>14.269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ht="38.25" x14ac:dyDescent="0.2">
      <c r="A12" s="24" t="s">
        <v>44</v>
      </c>
      <c r="E12" s="25" t="s">
        <v>3574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</f>
        <v>0</v>
      </c>
      <c r="R14">
        <f>0+O15+O19+O23</f>
        <v>0</v>
      </c>
    </row>
    <row r="15" spans="1:18" x14ac:dyDescent="0.2">
      <c r="A15" s="12" t="s">
        <v>37</v>
      </c>
      <c r="B15" s="17" t="s">
        <v>17</v>
      </c>
      <c r="C15" s="17" t="s">
        <v>3575</v>
      </c>
      <c r="D15" s="12" t="s">
        <v>45</v>
      </c>
      <c r="E15" s="18" t="s">
        <v>3576</v>
      </c>
      <c r="F15" s="19" t="s">
        <v>180</v>
      </c>
      <c r="G15" s="20">
        <v>0.64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3577</v>
      </c>
    </row>
    <row r="17" spans="1:18" x14ac:dyDescent="0.2">
      <c r="A17" s="24" t="s">
        <v>44</v>
      </c>
      <c r="E17" s="25" t="s">
        <v>3578</v>
      </c>
    </row>
    <row r="18" spans="1:18" ht="369.75" x14ac:dyDescent="0.2">
      <c r="A18" t="s">
        <v>46</v>
      </c>
      <c r="E18" s="23" t="s">
        <v>256</v>
      </c>
    </row>
    <row r="19" spans="1:18" x14ac:dyDescent="0.2">
      <c r="A19" s="12" t="s">
        <v>37</v>
      </c>
      <c r="B19" s="17" t="s">
        <v>16</v>
      </c>
      <c r="C19" s="17" t="s">
        <v>3579</v>
      </c>
      <c r="D19" s="12" t="s">
        <v>45</v>
      </c>
      <c r="E19" s="18" t="s">
        <v>3580</v>
      </c>
      <c r="F19" s="19" t="s">
        <v>180</v>
      </c>
      <c r="G19" s="20">
        <v>6.867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3581</v>
      </c>
    </row>
    <row r="21" spans="1:18" ht="25.5" x14ac:dyDescent="0.2">
      <c r="A21" s="24" t="s">
        <v>44</v>
      </c>
      <c r="E21" s="25" t="s">
        <v>3582</v>
      </c>
    </row>
    <row r="22" spans="1:18" ht="25.5" x14ac:dyDescent="0.2">
      <c r="A22" t="s">
        <v>46</v>
      </c>
      <c r="E22" s="23" t="s">
        <v>3583</v>
      </c>
    </row>
    <row r="23" spans="1:18" x14ac:dyDescent="0.2">
      <c r="A23" s="12" t="s">
        <v>37</v>
      </c>
      <c r="B23" s="17" t="s">
        <v>25</v>
      </c>
      <c r="C23" s="17" t="s">
        <v>279</v>
      </c>
      <c r="D23" s="12" t="s">
        <v>45</v>
      </c>
      <c r="E23" s="18" t="s">
        <v>280</v>
      </c>
      <c r="F23" s="19" t="s">
        <v>180</v>
      </c>
      <c r="G23" s="20">
        <v>7.51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3584</v>
      </c>
    </row>
    <row r="25" spans="1:18" ht="38.25" x14ac:dyDescent="0.2">
      <c r="A25" s="24" t="s">
        <v>44</v>
      </c>
      <c r="E25" s="25" t="s">
        <v>3585</v>
      </c>
    </row>
    <row r="26" spans="1:18" ht="191.25" x14ac:dyDescent="0.2">
      <c r="A26" t="s">
        <v>46</v>
      </c>
      <c r="E26" s="23" t="s">
        <v>282</v>
      </c>
    </row>
    <row r="27" spans="1:18" ht="12.75" customHeight="1" x14ac:dyDescent="0.2">
      <c r="A27" s="2" t="s">
        <v>35</v>
      </c>
      <c r="B27" s="2"/>
      <c r="C27" s="27" t="s">
        <v>17</v>
      </c>
      <c r="D27" s="2"/>
      <c r="E27" s="15" t="s">
        <v>346</v>
      </c>
      <c r="F27" s="2"/>
      <c r="G27" s="2"/>
      <c r="H27" s="2"/>
      <c r="I27" s="28">
        <f>0+Q27</f>
        <v>0</v>
      </c>
      <c r="O27">
        <f>0+R27</f>
        <v>0</v>
      </c>
      <c r="Q27">
        <f>0+I28+I32</f>
        <v>0</v>
      </c>
      <c r="R27">
        <f>0+O28+O32</f>
        <v>0</v>
      </c>
    </row>
    <row r="28" spans="1:18" x14ac:dyDescent="0.2">
      <c r="A28" s="12" t="s">
        <v>37</v>
      </c>
      <c r="B28" s="17" t="s">
        <v>27</v>
      </c>
      <c r="C28" s="17" t="s">
        <v>3586</v>
      </c>
      <c r="D28" s="12" t="s">
        <v>45</v>
      </c>
      <c r="E28" s="18" t="s">
        <v>3587</v>
      </c>
      <c r="F28" s="19" t="s">
        <v>180</v>
      </c>
      <c r="G28" s="20">
        <v>1.649</v>
      </c>
      <c r="H28" s="21">
        <v>0</v>
      </c>
      <c r="I28" s="21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2" t="s">
        <v>42</v>
      </c>
      <c r="E29" s="23" t="s">
        <v>3588</v>
      </c>
    </row>
    <row r="30" spans="1:18" ht="25.5" x14ac:dyDescent="0.2">
      <c r="A30" s="24" t="s">
        <v>44</v>
      </c>
      <c r="E30" s="25" t="s">
        <v>3589</v>
      </c>
    </row>
    <row r="31" spans="1:18" ht="369.75" x14ac:dyDescent="0.2">
      <c r="A31" t="s">
        <v>46</v>
      </c>
      <c r="E31" s="23" t="s">
        <v>392</v>
      </c>
    </row>
    <row r="32" spans="1:18" x14ac:dyDescent="0.2">
      <c r="A32" s="12" t="s">
        <v>37</v>
      </c>
      <c r="B32" s="17" t="s">
        <v>29</v>
      </c>
      <c r="C32" s="17" t="s">
        <v>3590</v>
      </c>
      <c r="D32" s="12" t="s">
        <v>45</v>
      </c>
      <c r="E32" s="18" t="s">
        <v>3591</v>
      </c>
      <c r="F32" s="19" t="s">
        <v>180</v>
      </c>
      <c r="G32" s="20">
        <v>4.2389999999999999</v>
      </c>
      <c r="H32" s="21">
        <v>0</v>
      </c>
      <c r="I32" s="21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2" t="s">
        <v>42</v>
      </c>
      <c r="E33" s="23" t="s">
        <v>3592</v>
      </c>
    </row>
    <row r="34" spans="1:18" ht="25.5" x14ac:dyDescent="0.2">
      <c r="A34" s="24" t="s">
        <v>44</v>
      </c>
      <c r="E34" s="25" t="s">
        <v>3593</v>
      </c>
    </row>
    <row r="35" spans="1:18" ht="369.75" x14ac:dyDescent="0.2">
      <c r="A35" t="s">
        <v>46</v>
      </c>
      <c r="E35" s="23" t="s">
        <v>392</v>
      </c>
    </row>
    <row r="36" spans="1:18" ht="12.75" customHeight="1" x14ac:dyDescent="0.2">
      <c r="A36" s="2" t="s">
        <v>35</v>
      </c>
      <c r="B36" s="2"/>
      <c r="C36" s="27" t="s">
        <v>16</v>
      </c>
      <c r="D36" s="2"/>
      <c r="E36" s="15" t="s">
        <v>393</v>
      </c>
      <c r="F36" s="2"/>
      <c r="G36" s="2"/>
      <c r="H36" s="2"/>
      <c r="I36" s="28">
        <f>0+Q36</f>
        <v>0</v>
      </c>
      <c r="O36">
        <f>0+R36</f>
        <v>0</v>
      </c>
      <c r="Q36">
        <f>0+I37+I41+I45+I49</f>
        <v>0</v>
      </c>
      <c r="R36">
        <f>0+O37+O41+O45+O49</f>
        <v>0</v>
      </c>
    </row>
    <row r="37" spans="1:18" x14ac:dyDescent="0.2">
      <c r="A37" s="12" t="s">
        <v>37</v>
      </c>
      <c r="B37" s="17" t="s">
        <v>64</v>
      </c>
      <c r="C37" s="17" t="s">
        <v>3594</v>
      </c>
      <c r="D37" s="12" t="s">
        <v>53</v>
      </c>
      <c r="E37" s="18" t="s">
        <v>3595</v>
      </c>
      <c r="F37" s="19" t="s">
        <v>150</v>
      </c>
      <c r="G37" s="20">
        <v>1.4450000000000001</v>
      </c>
      <c r="H37" s="21">
        <v>0</v>
      </c>
      <c r="I37" s="21">
        <f>ROUND(ROUND(H37,2)*ROUND(G37,3),2)</f>
        <v>0</v>
      </c>
      <c r="O37">
        <f>(I37*21)/100</f>
        <v>0</v>
      </c>
      <c r="P37" t="s">
        <v>17</v>
      </c>
    </row>
    <row r="38" spans="1:18" x14ac:dyDescent="0.2">
      <c r="A38" s="22" t="s">
        <v>42</v>
      </c>
      <c r="E38" s="23" t="s">
        <v>3596</v>
      </c>
    </row>
    <row r="39" spans="1:18" ht="25.5" x14ac:dyDescent="0.2">
      <c r="A39" s="24" t="s">
        <v>44</v>
      </c>
      <c r="E39" s="25" t="s">
        <v>3597</v>
      </c>
    </row>
    <row r="40" spans="1:18" ht="409.5" x14ac:dyDescent="0.2">
      <c r="A40" t="s">
        <v>46</v>
      </c>
      <c r="E40" s="23" t="s">
        <v>3598</v>
      </c>
    </row>
    <row r="41" spans="1:18" x14ac:dyDescent="0.2">
      <c r="A41" s="12" t="s">
        <v>37</v>
      </c>
      <c r="B41" s="17" t="s">
        <v>67</v>
      </c>
      <c r="C41" s="17" t="s">
        <v>3594</v>
      </c>
      <c r="D41" s="12" t="s">
        <v>57</v>
      </c>
      <c r="E41" s="18" t="s">
        <v>3595</v>
      </c>
      <c r="F41" s="19" t="s">
        <v>150</v>
      </c>
      <c r="G41" s="20">
        <v>3.9729999999999999</v>
      </c>
      <c r="H41" s="21">
        <v>0</v>
      </c>
      <c r="I41" s="21">
        <f>ROUND(ROUND(H41,2)*ROUND(G41,3),2)</f>
        <v>0</v>
      </c>
      <c r="O41">
        <f>(I41*21)/100</f>
        <v>0</v>
      </c>
      <c r="P41" t="s">
        <v>17</v>
      </c>
    </row>
    <row r="42" spans="1:18" x14ac:dyDescent="0.2">
      <c r="A42" s="22" t="s">
        <v>42</v>
      </c>
      <c r="E42" s="23" t="s">
        <v>3599</v>
      </c>
    </row>
    <row r="43" spans="1:18" ht="25.5" x14ac:dyDescent="0.2">
      <c r="A43" s="24" t="s">
        <v>44</v>
      </c>
      <c r="E43" s="25" t="s">
        <v>3600</v>
      </c>
    </row>
    <row r="44" spans="1:18" ht="306" x14ac:dyDescent="0.2">
      <c r="A44" t="s">
        <v>46</v>
      </c>
      <c r="E44" s="23" t="s">
        <v>3601</v>
      </c>
    </row>
    <row r="45" spans="1:18" x14ac:dyDescent="0.2">
      <c r="A45" s="12" t="s">
        <v>37</v>
      </c>
      <c r="B45" s="17" t="s">
        <v>32</v>
      </c>
      <c r="C45" s="17" t="s">
        <v>3602</v>
      </c>
      <c r="D45" s="12" t="s">
        <v>45</v>
      </c>
      <c r="E45" s="18" t="s">
        <v>3603</v>
      </c>
      <c r="F45" s="19" t="s">
        <v>180</v>
      </c>
      <c r="G45" s="20">
        <v>6.3</v>
      </c>
      <c r="H45" s="21">
        <v>0</v>
      </c>
      <c r="I45" s="21">
        <f>ROUND(ROUND(H45,2)*ROUND(G45,3),2)</f>
        <v>0</v>
      </c>
      <c r="O45">
        <f>(I45*21)/100</f>
        <v>0</v>
      </c>
      <c r="P45" t="s">
        <v>17</v>
      </c>
    </row>
    <row r="46" spans="1:18" x14ac:dyDescent="0.2">
      <c r="A46" s="22" t="s">
        <v>42</v>
      </c>
      <c r="E46" s="23" t="s">
        <v>3604</v>
      </c>
    </row>
    <row r="47" spans="1:18" ht="25.5" x14ac:dyDescent="0.2">
      <c r="A47" s="24" t="s">
        <v>44</v>
      </c>
      <c r="E47" s="25" t="s">
        <v>3605</v>
      </c>
    </row>
    <row r="48" spans="1:18" ht="229.5" x14ac:dyDescent="0.2">
      <c r="A48" t="s">
        <v>46</v>
      </c>
      <c r="E48" s="23" t="s">
        <v>1620</v>
      </c>
    </row>
    <row r="49" spans="1:18" x14ac:dyDescent="0.2">
      <c r="A49" s="12" t="s">
        <v>37</v>
      </c>
      <c r="B49" s="17" t="s">
        <v>34</v>
      </c>
      <c r="C49" s="17" t="s">
        <v>3606</v>
      </c>
      <c r="D49" s="12" t="s">
        <v>45</v>
      </c>
      <c r="E49" s="18" t="s">
        <v>3607</v>
      </c>
      <c r="F49" s="19" t="s">
        <v>166</v>
      </c>
      <c r="G49" s="20">
        <v>189</v>
      </c>
      <c r="H49" s="21">
        <v>0</v>
      </c>
      <c r="I49" s="21">
        <f>ROUND(ROUND(H49,2)*ROUND(G49,3),2)</f>
        <v>0</v>
      </c>
      <c r="O49">
        <f>(I49*21)/100</f>
        <v>0</v>
      </c>
      <c r="P49" t="s">
        <v>17</v>
      </c>
    </row>
    <row r="50" spans="1:18" x14ac:dyDescent="0.2">
      <c r="A50" s="22" t="s">
        <v>42</v>
      </c>
      <c r="E50" s="23" t="s">
        <v>3608</v>
      </c>
    </row>
    <row r="51" spans="1:18" ht="25.5" x14ac:dyDescent="0.2">
      <c r="A51" s="24" t="s">
        <v>44</v>
      </c>
      <c r="E51" s="25" t="s">
        <v>3609</v>
      </c>
    </row>
    <row r="52" spans="1:18" ht="409.5" x14ac:dyDescent="0.2">
      <c r="A52" t="s">
        <v>46</v>
      </c>
      <c r="E52" s="23" t="s">
        <v>3610</v>
      </c>
    </row>
    <row r="53" spans="1:18" ht="12.75" customHeight="1" x14ac:dyDescent="0.2">
      <c r="A53" s="2" t="s">
        <v>35</v>
      </c>
      <c r="B53" s="2"/>
      <c r="C53" s="27" t="s">
        <v>67</v>
      </c>
      <c r="D53" s="2"/>
      <c r="E53" s="15" t="s">
        <v>504</v>
      </c>
      <c r="F53" s="2"/>
      <c r="G53" s="2"/>
      <c r="H53" s="2"/>
      <c r="I53" s="28">
        <f>0+Q53</f>
        <v>0</v>
      </c>
      <c r="O53">
        <f>0+R53</f>
        <v>0</v>
      </c>
      <c r="Q53">
        <f>0+I54</f>
        <v>0</v>
      </c>
      <c r="R53">
        <f>0+O54</f>
        <v>0</v>
      </c>
    </row>
    <row r="54" spans="1:18" x14ac:dyDescent="0.2">
      <c r="A54" s="12" t="s">
        <v>37</v>
      </c>
      <c r="B54" s="17" t="s">
        <v>74</v>
      </c>
      <c r="C54" s="17" t="s">
        <v>3611</v>
      </c>
      <c r="D54" s="12" t="s">
        <v>45</v>
      </c>
      <c r="E54" s="18" t="s">
        <v>3612</v>
      </c>
      <c r="F54" s="19" t="s">
        <v>197</v>
      </c>
      <c r="G54" s="20">
        <v>21.6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8" x14ac:dyDescent="0.2">
      <c r="A55" s="22" t="s">
        <v>42</v>
      </c>
      <c r="E55" s="23" t="s">
        <v>3613</v>
      </c>
    </row>
    <row r="56" spans="1:18" ht="25.5" x14ac:dyDescent="0.2">
      <c r="A56" s="24" t="s">
        <v>44</v>
      </c>
      <c r="E56" s="25" t="s">
        <v>3614</v>
      </c>
    </row>
    <row r="57" spans="1:18" ht="267.75" x14ac:dyDescent="0.2">
      <c r="A57" t="s">
        <v>46</v>
      </c>
      <c r="E57" s="23" t="s">
        <v>3615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R69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0+O9+O14+O43+O52+O65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3616</v>
      </c>
      <c r="I3" s="26">
        <f>0+I9+I14+I43+I52+I65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3570</v>
      </c>
      <c r="D4" s="29"/>
      <c r="E4" s="9" t="s">
        <v>3571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3616</v>
      </c>
      <c r="D5" s="33"/>
      <c r="E5" s="11" t="s">
        <v>3617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218</v>
      </c>
      <c r="D10" s="12" t="s">
        <v>45</v>
      </c>
      <c r="E10" s="18" t="s">
        <v>1444</v>
      </c>
      <c r="F10" s="19" t="s">
        <v>150</v>
      </c>
      <c r="G10" s="20">
        <v>34.542000000000002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ht="38.25" x14ac:dyDescent="0.2">
      <c r="A12" s="24" t="s">
        <v>44</v>
      </c>
      <c r="E12" s="25" t="s">
        <v>3618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0+I15+I19+I23+I27+I31+I35+I39</f>
        <v>0</v>
      </c>
      <c r="R14">
        <f>0+O15+O19+O23+O27+O31+O35+O39</f>
        <v>0</v>
      </c>
    </row>
    <row r="15" spans="1:18" x14ac:dyDescent="0.2">
      <c r="A15" s="12" t="s">
        <v>37</v>
      </c>
      <c r="B15" s="17" t="s">
        <v>17</v>
      </c>
      <c r="C15" s="17" t="s">
        <v>3575</v>
      </c>
      <c r="D15" s="12" t="s">
        <v>45</v>
      </c>
      <c r="E15" s="18" t="s">
        <v>3576</v>
      </c>
      <c r="F15" s="19" t="s">
        <v>180</v>
      </c>
      <c r="G15" s="20">
        <v>2.16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3619</v>
      </c>
    </row>
    <row r="17" spans="1:16" x14ac:dyDescent="0.2">
      <c r="A17" s="24" t="s">
        <v>44</v>
      </c>
      <c r="E17" s="25" t="s">
        <v>3620</v>
      </c>
    </row>
    <row r="18" spans="1:16" ht="369.75" x14ac:dyDescent="0.2">
      <c r="A18" t="s">
        <v>46</v>
      </c>
      <c r="E18" s="23" t="s">
        <v>256</v>
      </c>
    </row>
    <row r="19" spans="1:16" x14ac:dyDescent="0.2">
      <c r="A19" s="12" t="s">
        <v>37</v>
      </c>
      <c r="B19" s="17" t="s">
        <v>16</v>
      </c>
      <c r="C19" s="17" t="s">
        <v>3579</v>
      </c>
      <c r="D19" s="12" t="s">
        <v>45</v>
      </c>
      <c r="E19" s="18" t="s">
        <v>3580</v>
      </c>
      <c r="F19" s="19" t="s">
        <v>180</v>
      </c>
      <c r="G19" s="20">
        <v>16.023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6" x14ac:dyDescent="0.2">
      <c r="A20" s="22" t="s">
        <v>42</v>
      </c>
      <c r="E20" s="23" t="s">
        <v>3621</v>
      </c>
    </row>
    <row r="21" spans="1:16" ht="25.5" x14ac:dyDescent="0.2">
      <c r="A21" s="24" t="s">
        <v>44</v>
      </c>
      <c r="E21" s="25" t="s">
        <v>3622</v>
      </c>
    </row>
    <row r="22" spans="1:16" ht="25.5" x14ac:dyDescent="0.2">
      <c r="A22" t="s">
        <v>46</v>
      </c>
      <c r="E22" s="23" t="s">
        <v>3583</v>
      </c>
    </row>
    <row r="23" spans="1:16" x14ac:dyDescent="0.2">
      <c r="A23" s="12" t="s">
        <v>37</v>
      </c>
      <c r="B23" s="17" t="s">
        <v>25</v>
      </c>
      <c r="C23" s="17" t="s">
        <v>279</v>
      </c>
      <c r="D23" s="12" t="s">
        <v>45</v>
      </c>
      <c r="E23" s="18" t="s">
        <v>280</v>
      </c>
      <c r="F23" s="19" t="s">
        <v>180</v>
      </c>
      <c r="G23" s="20">
        <v>18.18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6" x14ac:dyDescent="0.2">
      <c r="A24" s="22" t="s">
        <v>42</v>
      </c>
      <c r="E24" s="23" t="s">
        <v>45</v>
      </c>
    </row>
    <row r="25" spans="1:16" ht="38.25" x14ac:dyDescent="0.2">
      <c r="A25" s="24" t="s">
        <v>44</v>
      </c>
      <c r="E25" s="25" t="s">
        <v>3623</v>
      </c>
    </row>
    <row r="26" spans="1:16" ht="191.25" x14ac:dyDescent="0.2">
      <c r="A26" t="s">
        <v>46</v>
      </c>
      <c r="E26" s="23" t="s">
        <v>282</v>
      </c>
    </row>
    <row r="27" spans="1:16" x14ac:dyDescent="0.2">
      <c r="A27" s="12" t="s">
        <v>37</v>
      </c>
      <c r="B27" s="17" t="s">
        <v>27</v>
      </c>
      <c r="C27" s="17" t="s">
        <v>315</v>
      </c>
      <c r="D27" s="12" t="s">
        <v>45</v>
      </c>
      <c r="E27" s="18" t="s">
        <v>316</v>
      </c>
      <c r="F27" s="19" t="s">
        <v>166</v>
      </c>
      <c r="G27" s="20">
        <v>90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17</v>
      </c>
    </row>
    <row r="28" spans="1:16" x14ac:dyDescent="0.2">
      <c r="A28" s="22" t="s">
        <v>42</v>
      </c>
      <c r="E28" s="23" t="s">
        <v>3624</v>
      </c>
    </row>
    <row r="29" spans="1:16" x14ac:dyDescent="0.2">
      <c r="A29" s="24" t="s">
        <v>44</v>
      </c>
      <c r="E29" s="25" t="s">
        <v>3625</v>
      </c>
    </row>
    <row r="30" spans="1:16" x14ac:dyDescent="0.2">
      <c r="A30" t="s">
        <v>46</v>
      </c>
      <c r="E30" s="23" t="s">
        <v>318</v>
      </c>
    </row>
    <row r="31" spans="1:16" x14ac:dyDescent="0.2">
      <c r="A31" s="12" t="s">
        <v>37</v>
      </c>
      <c r="B31" s="17" t="s">
        <v>29</v>
      </c>
      <c r="C31" s="17" t="s">
        <v>1040</v>
      </c>
      <c r="D31" s="12" t="s">
        <v>45</v>
      </c>
      <c r="E31" s="18" t="s">
        <v>1041</v>
      </c>
      <c r="F31" s="19" t="s">
        <v>166</v>
      </c>
      <c r="G31" s="20">
        <v>90</v>
      </c>
      <c r="H31" s="21">
        <v>0</v>
      </c>
      <c r="I31" s="21">
        <f>ROUND(ROUND(H31,2)*ROUND(G31,3),2)</f>
        <v>0</v>
      </c>
      <c r="O31">
        <f>(I31*21)/100</f>
        <v>0</v>
      </c>
      <c r="P31" t="s">
        <v>17</v>
      </c>
    </row>
    <row r="32" spans="1:16" x14ac:dyDescent="0.2">
      <c r="A32" s="22" t="s">
        <v>42</v>
      </c>
      <c r="E32" s="23" t="s">
        <v>45</v>
      </c>
    </row>
    <row r="33" spans="1:18" x14ac:dyDescent="0.2">
      <c r="A33" s="24" t="s">
        <v>44</v>
      </c>
      <c r="E33" s="25" t="s">
        <v>3626</v>
      </c>
    </row>
    <row r="34" spans="1:18" ht="25.5" x14ac:dyDescent="0.2">
      <c r="A34" t="s">
        <v>46</v>
      </c>
      <c r="E34" s="23" t="s">
        <v>1043</v>
      </c>
    </row>
    <row r="35" spans="1:18" x14ac:dyDescent="0.2">
      <c r="A35" s="12" t="s">
        <v>37</v>
      </c>
      <c r="B35" s="17" t="s">
        <v>64</v>
      </c>
      <c r="C35" s="17" t="s">
        <v>332</v>
      </c>
      <c r="D35" s="12" t="s">
        <v>45</v>
      </c>
      <c r="E35" s="18" t="s">
        <v>333</v>
      </c>
      <c r="F35" s="19" t="s">
        <v>166</v>
      </c>
      <c r="G35" s="20">
        <v>90</v>
      </c>
      <c r="H35" s="21">
        <v>0</v>
      </c>
      <c r="I35" s="21">
        <f>ROUND(ROUND(H35,2)*ROUND(G35,3),2)</f>
        <v>0</v>
      </c>
      <c r="O35">
        <f>(I35*21)/100</f>
        <v>0</v>
      </c>
      <c r="P35" t="s">
        <v>17</v>
      </c>
    </row>
    <row r="36" spans="1:18" x14ac:dyDescent="0.2">
      <c r="A36" s="22" t="s">
        <v>42</v>
      </c>
      <c r="E36" s="23" t="s">
        <v>45</v>
      </c>
    </row>
    <row r="37" spans="1:18" x14ac:dyDescent="0.2">
      <c r="A37" s="24" t="s">
        <v>44</v>
      </c>
      <c r="E37" s="25" t="s">
        <v>3627</v>
      </c>
    </row>
    <row r="38" spans="1:18" ht="25.5" x14ac:dyDescent="0.2">
      <c r="A38" t="s">
        <v>46</v>
      </c>
      <c r="E38" s="23" t="s">
        <v>3628</v>
      </c>
    </row>
    <row r="39" spans="1:18" x14ac:dyDescent="0.2">
      <c r="A39" s="12" t="s">
        <v>37</v>
      </c>
      <c r="B39" s="17" t="s">
        <v>67</v>
      </c>
      <c r="C39" s="17" t="s">
        <v>760</v>
      </c>
      <c r="D39" s="12" t="s">
        <v>45</v>
      </c>
      <c r="E39" s="18" t="s">
        <v>761</v>
      </c>
      <c r="F39" s="19" t="s">
        <v>166</v>
      </c>
      <c r="G39" s="20">
        <v>90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2" t="s">
        <v>42</v>
      </c>
      <c r="E40" s="23" t="s">
        <v>45</v>
      </c>
    </row>
    <row r="41" spans="1:18" x14ac:dyDescent="0.2">
      <c r="A41" s="24" t="s">
        <v>44</v>
      </c>
      <c r="E41" s="25" t="s">
        <v>3627</v>
      </c>
    </row>
    <row r="42" spans="1:18" ht="25.5" x14ac:dyDescent="0.2">
      <c r="A42" t="s">
        <v>46</v>
      </c>
      <c r="E42" s="23" t="s">
        <v>339</v>
      </c>
    </row>
    <row r="43" spans="1:18" ht="12.75" customHeight="1" x14ac:dyDescent="0.2">
      <c r="A43" s="2" t="s">
        <v>35</v>
      </c>
      <c r="B43" s="2"/>
      <c r="C43" s="27" t="s">
        <v>17</v>
      </c>
      <c r="D43" s="2"/>
      <c r="E43" s="15" t="s">
        <v>346</v>
      </c>
      <c r="F43" s="2"/>
      <c r="G43" s="2"/>
      <c r="H43" s="2"/>
      <c r="I43" s="28">
        <f>0+Q43</f>
        <v>0</v>
      </c>
      <c r="O43">
        <f>0+R43</f>
        <v>0</v>
      </c>
      <c r="Q43">
        <f>0+I44+I48</f>
        <v>0</v>
      </c>
      <c r="R43">
        <f>0+O44+O48</f>
        <v>0</v>
      </c>
    </row>
    <row r="44" spans="1:18" x14ac:dyDescent="0.2">
      <c r="A44" s="12" t="s">
        <v>37</v>
      </c>
      <c r="B44" s="17" t="s">
        <v>32</v>
      </c>
      <c r="C44" s="17" t="s">
        <v>3586</v>
      </c>
      <c r="D44" s="12" t="s">
        <v>45</v>
      </c>
      <c r="E44" s="18" t="s">
        <v>3587</v>
      </c>
      <c r="F44" s="19" t="s">
        <v>180</v>
      </c>
      <c r="G44" s="20">
        <v>3.847</v>
      </c>
      <c r="H44" s="21">
        <v>0</v>
      </c>
      <c r="I44" s="21">
        <f>ROUND(ROUND(H44,2)*ROUND(G44,3),2)</f>
        <v>0</v>
      </c>
      <c r="O44">
        <f>(I44*21)/100</f>
        <v>0</v>
      </c>
      <c r="P44" t="s">
        <v>17</v>
      </c>
    </row>
    <row r="45" spans="1:18" x14ac:dyDescent="0.2">
      <c r="A45" s="22" t="s">
        <v>42</v>
      </c>
      <c r="E45" s="23" t="s">
        <v>3588</v>
      </c>
    </row>
    <row r="46" spans="1:18" ht="25.5" x14ac:dyDescent="0.2">
      <c r="A46" s="24" t="s">
        <v>44</v>
      </c>
      <c r="E46" s="25" t="s">
        <v>3629</v>
      </c>
    </row>
    <row r="47" spans="1:18" ht="369.75" x14ac:dyDescent="0.2">
      <c r="A47" t="s">
        <v>46</v>
      </c>
      <c r="E47" s="23" t="s">
        <v>392</v>
      </c>
    </row>
    <row r="48" spans="1:18" x14ac:dyDescent="0.2">
      <c r="A48" s="12" t="s">
        <v>37</v>
      </c>
      <c r="B48" s="17" t="s">
        <v>34</v>
      </c>
      <c r="C48" s="17" t="s">
        <v>3590</v>
      </c>
      <c r="D48" s="12" t="s">
        <v>45</v>
      </c>
      <c r="E48" s="18" t="s">
        <v>3591</v>
      </c>
      <c r="F48" s="19" t="s">
        <v>180</v>
      </c>
      <c r="G48" s="20">
        <v>9.891</v>
      </c>
      <c r="H48" s="21">
        <v>0</v>
      </c>
      <c r="I48" s="21">
        <f>ROUND(ROUND(H48,2)*ROUND(G48,3),2)</f>
        <v>0</v>
      </c>
      <c r="O48">
        <f>(I48*21)/100</f>
        <v>0</v>
      </c>
      <c r="P48" t="s">
        <v>17</v>
      </c>
    </row>
    <row r="49" spans="1:18" x14ac:dyDescent="0.2">
      <c r="A49" s="22" t="s">
        <v>42</v>
      </c>
      <c r="E49" s="23" t="s">
        <v>3592</v>
      </c>
    </row>
    <row r="50" spans="1:18" ht="25.5" x14ac:dyDescent="0.2">
      <c r="A50" s="24" t="s">
        <v>44</v>
      </c>
      <c r="E50" s="25" t="s">
        <v>3630</v>
      </c>
    </row>
    <row r="51" spans="1:18" ht="369.75" x14ac:dyDescent="0.2">
      <c r="A51" t="s">
        <v>46</v>
      </c>
      <c r="E51" s="23" t="s">
        <v>392</v>
      </c>
    </row>
    <row r="52" spans="1:18" ht="12.75" customHeight="1" x14ac:dyDescent="0.2">
      <c r="A52" s="2" t="s">
        <v>35</v>
      </c>
      <c r="B52" s="2"/>
      <c r="C52" s="27" t="s">
        <v>16</v>
      </c>
      <c r="D52" s="2"/>
      <c r="E52" s="15" t="s">
        <v>393</v>
      </c>
      <c r="F52" s="2"/>
      <c r="G52" s="2"/>
      <c r="H52" s="2"/>
      <c r="I52" s="28">
        <f>0+Q52</f>
        <v>0</v>
      </c>
      <c r="O52">
        <f>0+R52</f>
        <v>0</v>
      </c>
      <c r="Q52">
        <f>0+I53+I57+I61</f>
        <v>0</v>
      </c>
      <c r="R52">
        <f>0+O53+O57+O61</f>
        <v>0</v>
      </c>
    </row>
    <row r="53" spans="1:18" x14ac:dyDescent="0.2">
      <c r="A53" s="12" t="s">
        <v>37</v>
      </c>
      <c r="B53" s="17" t="s">
        <v>74</v>
      </c>
      <c r="C53" s="17" t="s">
        <v>3594</v>
      </c>
      <c r="D53" s="12" t="s">
        <v>45</v>
      </c>
      <c r="E53" s="18" t="s">
        <v>3595</v>
      </c>
      <c r="F53" s="19" t="s">
        <v>150</v>
      </c>
      <c r="G53" s="20">
        <v>3.4620000000000002</v>
      </c>
      <c r="H53" s="21">
        <v>0</v>
      </c>
      <c r="I53" s="21">
        <f>ROUND(ROUND(H53,2)*ROUND(G53,3),2)</f>
        <v>0</v>
      </c>
      <c r="O53">
        <f>(I53*21)/100</f>
        <v>0</v>
      </c>
      <c r="P53" t="s">
        <v>17</v>
      </c>
    </row>
    <row r="54" spans="1:18" x14ac:dyDescent="0.2">
      <c r="A54" s="22" t="s">
        <v>42</v>
      </c>
      <c r="E54" s="23" t="s">
        <v>3631</v>
      </c>
    </row>
    <row r="55" spans="1:18" ht="63.75" x14ac:dyDescent="0.2">
      <c r="A55" s="24" t="s">
        <v>44</v>
      </c>
      <c r="E55" s="25" t="s">
        <v>3632</v>
      </c>
    </row>
    <row r="56" spans="1:18" ht="409.5" x14ac:dyDescent="0.2">
      <c r="A56" t="s">
        <v>46</v>
      </c>
      <c r="E56" s="23" t="s">
        <v>3598</v>
      </c>
    </row>
    <row r="57" spans="1:18" x14ac:dyDescent="0.2">
      <c r="A57" s="12" t="s">
        <v>37</v>
      </c>
      <c r="B57" s="17" t="s">
        <v>79</v>
      </c>
      <c r="C57" s="17" t="s">
        <v>3602</v>
      </c>
      <c r="D57" s="12" t="s">
        <v>45</v>
      </c>
      <c r="E57" s="18" t="s">
        <v>3603</v>
      </c>
      <c r="F57" s="19" t="s">
        <v>180</v>
      </c>
      <c r="G57" s="20">
        <v>4.8</v>
      </c>
      <c r="H57" s="21">
        <v>0</v>
      </c>
      <c r="I57" s="21">
        <f>ROUND(ROUND(H57,2)*ROUND(G57,3),2)</f>
        <v>0</v>
      </c>
      <c r="O57">
        <f>(I57*21)/100</f>
        <v>0</v>
      </c>
      <c r="P57" t="s">
        <v>17</v>
      </c>
    </row>
    <row r="58" spans="1:18" x14ac:dyDescent="0.2">
      <c r="A58" s="22" t="s">
        <v>42</v>
      </c>
      <c r="E58" s="23" t="s">
        <v>3604</v>
      </c>
    </row>
    <row r="59" spans="1:18" ht="25.5" x14ac:dyDescent="0.2">
      <c r="A59" s="24" t="s">
        <v>44</v>
      </c>
      <c r="E59" s="25" t="s">
        <v>3633</v>
      </c>
    </row>
    <row r="60" spans="1:18" ht="229.5" x14ac:dyDescent="0.2">
      <c r="A60" t="s">
        <v>46</v>
      </c>
      <c r="E60" s="23" t="s">
        <v>1620</v>
      </c>
    </row>
    <row r="61" spans="1:18" x14ac:dyDescent="0.2">
      <c r="A61" s="12" t="s">
        <v>37</v>
      </c>
      <c r="B61" s="17" t="s">
        <v>84</v>
      </c>
      <c r="C61" s="17" t="s">
        <v>3606</v>
      </c>
      <c r="D61" s="12" t="s">
        <v>45</v>
      </c>
      <c r="E61" s="18" t="s">
        <v>3607</v>
      </c>
      <c r="F61" s="19" t="s">
        <v>166</v>
      </c>
      <c r="G61" s="20">
        <v>254</v>
      </c>
      <c r="H61" s="21">
        <v>0</v>
      </c>
      <c r="I61" s="21">
        <f>ROUND(ROUND(H61,2)*ROUND(G61,3),2)</f>
        <v>0</v>
      </c>
      <c r="O61">
        <f>(I61*21)/100</f>
        <v>0</v>
      </c>
      <c r="P61" t="s">
        <v>17</v>
      </c>
    </row>
    <row r="62" spans="1:18" x14ac:dyDescent="0.2">
      <c r="A62" s="22" t="s">
        <v>42</v>
      </c>
      <c r="E62" s="23" t="s">
        <v>3634</v>
      </c>
    </row>
    <row r="63" spans="1:18" ht="51" x14ac:dyDescent="0.2">
      <c r="A63" s="24" t="s">
        <v>44</v>
      </c>
      <c r="E63" s="25" t="s">
        <v>3635</v>
      </c>
    </row>
    <row r="64" spans="1:18" ht="409.5" x14ac:dyDescent="0.2">
      <c r="A64" t="s">
        <v>46</v>
      </c>
      <c r="E64" s="23" t="s">
        <v>3610</v>
      </c>
    </row>
    <row r="65" spans="1:18" ht="12.75" customHeight="1" x14ac:dyDescent="0.2">
      <c r="A65" s="2" t="s">
        <v>35</v>
      </c>
      <c r="B65" s="2"/>
      <c r="C65" s="27" t="s">
        <v>67</v>
      </c>
      <c r="D65" s="2"/>
      <c r="E65" s="15" t="s">
        <v>504</v>
      </c>
      <c r="F65" s="2"/>
      <c r="G65" s="2"/>
      <c r="H65" s="2"/>
      <c r="I65" s="28">
        <f>0+Q65</f>
        <v>0</v>
      </c>
      <c r="O65">
        <f>0+R65</f>
        <v>0</v>
      </c>
      <c r="Q65">
        <f>0+I66</f>
        <v>0</v>
      </c>
      <c r="R65">
        <f>0+O66</f>
        <v>0</v>
      </c>
    </row>
    <row r="66" spans="1:18" x14ac:dyDescent="0.2">
      <c r="A66" s="12" t="s">
        <v>37</v>
      </c>
      <c r="B66" s="17" t="s">
        <v>86</v>
      </c>
      <c r="C66" s="17" t="s">
        <v>3611</v>
      </c>
      <c r="D66" s="12" t="s">
        <v>45</v>
      </c>
      <c r="E66" s="18" t="s">
        <v>3612</v>
      </c>
      <c r="F66" s="19" t="s">
        <v>197</v>
      </c>
      <c r="G66" s="20">
        <v>50.4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8" x14ac:dyDescent="0.2">
      <c r="A67" s="22" t="s">
        <v>42</v>
      </c>
      <c r="E67" s="23" t="s">
        <v>3613</v>
      </c>
    </row>
    <row r="68" spans="1:18" ht="25.5" x14ac:dyDescent="0.2">
      <c r="A68" s="24" t="s">
        <v>44</v>
      </c>
      <c r="E68" s="25" t="s">
        <v>3636</v>
      </c>
    </row>
    <row r="69" spans="1:18" ht="267.75" x14ac:dyDescent="0.2">
      <c r="A69" t="s">
        <v>46</v>
      </c>
      <c r="E69" s="23" t="s">
        <v>3615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R8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0+O9+O14+O23+O44+O65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18</v>
      </c>
      <c r="I3" s="26">
        <f>0+I9+I14+I23+I44+I65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3637</v>
      </c>
      <c r="D4" s="29"/>
      <c r="E4" s="9" t="s">
        <v>3638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18</v>
      </c>
      <c r="D5" s="33"/>
      <c r="E5" s="11" t="s">
        <v>3638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20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2" t="s">
        <v>37</v>
      </c>
      <c r="B10" s="17" t="s">
        <v>18</v>
      </c>
      <c r="C10" s="17" t="s">
        <v>153</v>
      </c>
      <c r="D10" s="12" t="s">
        <v>45</v>
      </c>
      <c r="E10" s="18" t="s">
        <v>154</v>
      </c>
      <c r="F10" s="19" t="s">
        <v>150</v>
      </c>
      <c r="G10" s="20">
        <v>6.1920000000000002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ht="25.5" x14ac:dyDescent="0.2">
      <c r="A11" s="22" t="s">
        <v>42</v>
      </c>
      <c r="E11" s="23" t="s">
        <v>872</v>
      </c>
    </row>
    <row r="12" spans="1:18" x14ac:dyDescent="0.2">
      <c r="A12" s="24" t="s">
        <v>44</v>
      </c>
      <c r="E12" s="25" t="s">
        <v>3639</v>
      </c>
    </row>
    <row r="13" spans="1:18" ht="140.25" x14ac:dyDescent="0.2">
      <c r="A13" t="s">
        <v>46</v>
      </c>
      <c r="E13" s="23" t="s">
        <v>152</v>
      </c>
    </row>
    <row r="14" spans="1:18" ht="12.75" customHeight="1" x14ac:dyDescent="0.2">
      <c r="A14" s="2" t="s">
        <v>35</v>
      </c>
      <c r="B14" s="2"/>
      <c r="C14" s="27" t="s">
        <v>18</v>
      </c>
      <c r="D14" s="2"/>
      <c r="E14" s="15" t="s">
        <v>163</v>
      </c>
      <c r="F14" s="2"/>
      <c r="G14" s="2"/>
      <c r="H14" s="2"/>
      <c r="I14" s="28">
        <f>0+Q14</f>
        <v>0</v>
      </c>
      <c r="O14">
        <f>0+R14</f>
        <v>0</v>
      </c>
      <c r="Q14">
        <f>0+I15+I19</f>
        <v>0</v>
      </c>
      <c r="R14">
        <f>0+O15+O19</f>
        <v>0</v>
      </c>
    </row>
    <row r="15" spans="1:18" x14ac:dyDescent="0.2">
      <c r="A15" s="12" t="s">
        <v>37</v>
      </c>
      <c r="B15" s="17" t="s">
        <v>17</v>
      </c>
      <c r="C15" s="17" t="s">
        <v>267</v>
      </c>
      <c r="D15" s="12" t="s">
        <v>45</v>
      </c>
      <c r="E15" s="18" t="s">
        <v>268</v>
      </c>
      <c r="F15" s="19" t="s">
        <v>180</v>
      </c>
      <c r="G15" s="20">
        <v>45.648000000000003</v>
      </c>
      <c r="H15" s="21">
        <v>0</v>
      </c>
      <c r="I15" s="21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2" t="s">
        <v>42</v>
      </c>
      <c r="E16" s="23" t="s">
        <v>254</v>
      </c>
    </row>
    <row r="17" spans="1:18" ht="63.75" x14ac:dyDescent="0.2">
      <c r="A17" s="24" t="s">
        <v>44</v>
      </c>
      <c r="E17" s="25" t="s">
        <v>3640</v>
      </c>
    </row>
    <row r="18" spans="1:18" ht="318.75" x14ac:dyDescent="0.2">
      <c r="A18" t="s">
        <v>46</v>
      </c>
      <c r="E18" s="23" t="s">
        <v>266</v>
      </c>
    </row>
    <row r="19" spans="1:18" x14ac:dyDescent="0.2">
      <c r="A19" s="12" t="s">
        <v>37</v>
      </c>
      <c r="B19" s="17" t="s">
        <v>16</v>
      </c>
      <c r="C19" s="17" t="s">
        <v>279</v>
      </c>
      <c r="D19" s="12" t="s">
        <v>45</v>
      </c>
      <c r="E19" s="18" t="s">
        <v>280</v>
      </c>
      <c r="F19" s="19" t="s">
        <v>180</v>
      </c>
      <c r="G19" s="20">
        <v>45.6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45</v>
      </c>
    </row>
    <row r="21" spans="1:18" x14ac:dyDescent="0.2">
      <c r="A21" s="24" t="s">
        <v>44</v>
      </c>
      <c r="E21" s="25" t="s">
        <v>3641</v>
      </c>
    </row>
    <row r="22" spans="1:18" ht="191.25" x14ac:dyDescent="0.2">
      <c r="A22" t="s">
        <v>46</v>
      </c>
      <c r="E22" s="23" t="s">
        <v>282</v>
      </c>
    </row>
    <row r="23" spans="1:18" ht="12.75" customHeight="1" x14ac:dyDescent="0.2">
      <c r="A23" s="2" t="s">
        <v>35</v>
      </c>
      <c r="B23" s="2"/>
      <c r="C23" s="27" t="s">
        <v>16</v>
      </c>
      <c r="D23" s="2"/>
      <c r="E23" s="15" t="s">
        <v>393</v>
      </c>
      <c r="F23" s="2"/>
      <c r="G23" s="2"/>
      <c r="H23" s="2"/>
      <c r="I23" s="28">
        <f>0+Q23</f>
        <v>0</v>
      </c>
      <c r="O23">
        <f>0+R23</f>
        <v>0</v>
      </c>
      <c r="Q23">
        <f>0+I24+I28+I32+I36+I40</f>
        <v>0</v>
      </c>
      <c r="R23">
        <f>0+O24+O28+O32+O36+O40</f>
        <v>0</v>
      </c>
    </row>
    <row r="24" spans="1:18" x14ac:dyDescent="0.2">
      <c r="A24" s="12" t="s">
        <v>37</v>
      </c>
      <c r="B24" s="17" t="s">
        <v>25</v>
      </c>
      <c r="C24" s="17" t="s">
        <v>3642</v>
      </c>
      <c r="D24" s="12" t="s">
        <v>45</v>
      </c>
      <c r="E24" s="18" t="s">
        <v>3643</v>
      </c>
      <c r="F24" s="19" t="s">
        <v>180</v>
      </c>
      <c r="G24" s="20">
        <v>5.67</v>
      </c>
      <c r="H24" s="21">
        <v>0</v>
      </c>
      <c r="I24" s="21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2" t="s">
        <v>42</v>
      </c>
      <c r="E25" s="23" t="s">
        <v>3644</v>
      </c>
    </row>
    <row r="26" spans="1:18" x14ac:dyDescent="0.2">
      <c r="A26" s="24" t="s">
        <v>44</v>
      </c>
      <c r="E26" s="25" t="s">
        <v>3645</v>
      </c>
    </row>
    <row r="27" spans="1:18" ht="369.75" x14ac:dyDescent="0.2">
      <c r="A27" t="s">
        <v>46</v>
      </c>
      <c r="E27" s="23" t="s">
        <v>392</v>
      </c>
    </row>
    <row r="28" spans="1:18" x14ac:dyDescent="0.2">
      <c r="A28" s="12" t="s">
        <v>37</v>
      </c>
      <c r="B28" s="17" t="s">
        <v>27</v>
      </c>
      <c r="C28" s="17" t="s">
        <v>3646</v>
      </c>
      <c r="D28" s="12" t="s">
        <v>45</v>
      </c>
      <c r="E28" s="18" t="s">
        <v>3647</v>
      </c>
      <c r="F28" s="19" t="s">
        <v>180</v>
      </c>
      <c r="G28" s="20">
        <v>22.692</v>
      </c>
      <c r="H28" s="21">
        <v>0</v>
      </c>
      <c r="I28" s="21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2" t="s">
        <v>42</v>
      </c>
      <c r="E29" s="23" t="s">
        <v>45</v>
      </c>
    </row>
    <row r="30" spans="1:18" ht="153" x14ac:dyDescent="0.2">
      <c r="A30" s="24" t="s">
        <v>44</v>
      </c>
      <c r="E30" s="25" t="s">
        <v>3648</v>
      </c>
    </row>
    <row r="31" spans="1:18" ht="369.75" x14ac:dyDescent="0.2">
      <c r="A31" t="s">
        <v>46</v>
      </c>
      <c r="E31" s="23" t="s">
        <v>392</v>
      </c>
    </row>
    <row r="32" spans="1:18" x14ac:dyDescent="0.2">
      <c r="A32" s="12" t="s">
        <v>37</v>
      </c>
      <c r="B32" s="17" t="s">
        <v>29</v>
      </c>
      <c r="C32" s="17" t="s">
        <v>3649</v>
      </c>
      <c r="D32" s="12" t="s">
        <v>45</v>
      </c>
      <c r="E32" s="18" t="s">
        <v>3650</v>
      </c>
      <c r="F32" s="19" t="s">
        <v>150</v>
      </c>
      <c r="G32" s="20">
        <v>0.46600000000000003</v>
      </c>
      <c r="H32" s="21">
        <v>0</v>
      </c>
      <c r="I32" s="21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2" t="s">
        <v>42</v>
      </c>
      <c r="E33" s="23" t="s">
        <v>3651</v>
      </c>
    </row>
    <row r="34" spans="1:18" ht="191.25" x14ac:dyDescent="0.2">
      <c r="A34" s="24" t="s">
        <v>44</v>
      </c>
      <c r="E34" s="25" t="s">
        <v>3652</v>
      </c>
    </row>
    <row r="35" spans="1:18" ht="267.75" x14ac:dyDescent="0.2">
      <c r="A35" t="s">
        <v>46</v>
      </c>
      <c r="E35" s="23" t="s">
        <v>1543</v>
      </c>
    </row>
    <row r="36" spans="1:18" x14ac:dyDescent="0.2">
      <c r="A36" s="12" t="s">
        <v>37</v>
      </c>
      <c r="B36" s="17" t="s">
        <v>64</v>
      </c>
      <c r="C36" s="17" t="s">
        <v>3653</v>
      </c>
      <c r="D36" s="12" t="s">
        <v>45</v>
      </c>
      <c r="E36" s="18" t="s">
        <v>3654</v>
      </c>
      <c r="F36" s="19" t="s">
        <v>96</v>
      </c>
      <c r="G36" s="20">
        <v>327</v>
      </c>
      <c r="H36" s="21">
        <v>0</v>
      </c>
      <c r="I36" s="21">
        <f>ROUND(ROUND(H36,2)*ROUND(G36,3),2)</f>
        <v>0</v>
      </c>
      <c r="O36">
        <f>(I36*21)/100</f>
        <v>0</v>
      </c>
      <c r="P36" t="s">
        <v>17</v>
      </c>
    </row>
    <row r="37" spans="1:18" ht="25.5" x14ac:dyDescent="0.2">
      <c r="A37" s="22" t="s">
        <v>42</v>
      </c>
      <c r="E37" s="23" t="s">
        <v>3655</v>
      </c>
    </row>
    <row r="38" spans="1:18" ht="178.5" x14ac:dyDescent="0.2">
      <c r="A38" s="24" t="s">
        <v>44</v>
      </c>
      <c r="E38" s="25" t="s">
        <v>3656</v>
      </c>
    </row>
    <row r="39" spans="1:18" ht="38.25" x14ac:dyDescent="0.2">
      <c r="A39" t="s">
        <v>46</v>
      </c>
      <c r="E39" s="23" t="s">
        <v>3657</v>
      </c>
    </row>
    <row r="40" spans="1:18" x14ac:dyDescent="0.2">
      <c r="A40" s="12" t="s">
        <v>37</v>
      </c>
      <c r="B40" s="17" t="s">
        <v>67</v>
      </c>
      <c r="C40" s="17" t="s">
        <v>3658</v>
      </c>
      <c r="D40" s="12" t="s">
        <v>45</v>
      </c>
      <c r="E40" s="18" t="s">
        <v>3659</v>
      </c>
      <c r="F40" s="19" t="s">
        <v>96</v>
      </c>
      <c r="G40" s="20">
        <v>74</v>
      </c>
      <c r="H40" s="21">
        <v>0</v>
      </c>
      <c r="I40" s="21">
        <f>ROUND(ROUND(H40,2)*ROUND(G40,3),2)</f>
        <v>0</v>
      </c>
      <c r="O40">
        <f>(I40*21)/100</f>
        <v>0</v>
      </c>
      <c r="P40" t="s">
        <v>17</v>
      </c>
    </row>
    <row r="41" spans="1:18" ht="25.5" x14ac:dyDescent="0.2">
      <c r="A41" s="22" t="s">
        <v>42</v>
      </c>
      <c r="E41" s="23" t="s">
        <v>3660</v>
      </c>
    </row>
    <row r="42" spans="1:18" ht="153" x14ac:dyDescent="0.2">
      <c r="A42" s="24" t="s">
        <v>44</v>
      </c>
      <c r="E42" s="25" t="s">
        <v>3661</v>
      </c>
    </row>
    <row r="43" spans="1:18" ht="38.25" x14ac:dyDescent="0.2">
      <c r="A43" t="s">
        <v>46</v>
      </c>
      <c r="E43" s="23" t="s">
        <v>3662</v>
      </c>
    </row>
    <row r="44" spans="1:18" ht="12.75" customHeight="1" x14ac:dyDescent="0.2">
      <c r="A44" s="2" t="s">
        <v>35</v>
      </c>
      <c r="B44" s="2"/>
      <c r="C44" s="27" t="s">
        <v>64</v>
      </c>
      <c r="D44" s="2"/>
      <c r="E44" s="15" t="s">
        <v>497</v>
      </c>
      <c r="F44" s="2"/>
      <c r="G44" s="2"/>
      <c r="H44" s="2"/>
      <c r="I44" s="28">
        <f>0+Q44</f>
        <v>0</v>
      </c>
      <c r="O44">
        <f>0+R44</f>
        <v>0</v>
      </c>
      <c r="Q44">
        <f>0+I45+I49+I53+I57+I61</f>
        <v>0</v>
      </c>
      <c r="R44">
        <f>0+O45+O49+O53+O57+O61</f>
        <v>0</v>
      </c>
    </row>
    <row r="45" spans="1:18" x14ac:dyDescent="0.2">
      <c r="A45" s="12" t="s">
        <v>37</v>
      </c>
      <c r="B45" s="17" t="s">
        <v>32</v>
      </c>
      <c r="C45" s="17" t="s">
        <v>2151</v>
      </c>
      <c r="D45" s="12" t="s">
        <v>45</v>
      </c>
      <c r="E45" s="18" t="s">
        <v>2152</v>
      </c>
      <c r="F45" s="19" t="s">
        <v>166</v>
      </c>
      <c r="G45" s="20">
        <v>1121.3</v>
      </c>
      <c r="H45" s="21">
        <v>0</v>
      </c>
      <c r="I45" s="21">
        <f>ROUND(ROUND(H45,2)*ROUND(G45,3),2)</f>
        <v>0</v>
      </c>
      <c r="O45">
        <f>(I45*21)/100</f>
        <v>0</v>
      </c>
      <c r="P45" t="s">
        <v>17</v>
      </c>
    </row>
    <row r="46" spans="1:18" x14ac:dyDescent="0.2">
      <c r="A46" s="22" t="s">
        <v>42</v>
      </c>
      <c r="E46" s="23" t="s">
        <v>3663</v>
      </c>
    </row>
    <row r="47" spans="1:18" ht="140.25" x14ac:dyDescent="0.2">
      <c r="A47" s="24" t="s">
        <v>44</v>
      </c>
      <c r="E47" s="25" t="s">
        <v>3664</v>
      </c>
    </row>
    <row r="48" spans="1:18" ht="102" x14ac:dyDescent="0.2">
      <c r="A48" t="s">
        <v>46</v>
      </c>
      <c r="E48" s="23" t="s">
        <v>3665</v>
      </c>
    </row>
    <row r="49" spans="1:16" x14ac:dyDescent="0.2">
      <c r="A49" s="12" t="s">
        <v>37</v>
      </c>
      <c r="B49" s="17" t="s">
        <v>34</v>
      </c>
      <c r="C49" s="17" t="s">
        <v>3666</v>
      </c>
      <c r="D49" s="12" t="s">
        <v>45</v>
      </c>
      <c r="E49" s="18" t="s">
        <v>3667</v>
      </c>
      <c r="F49" s="19" t="s">
        <v>166</v>
      </c>
      <c r="G49" s="20">
        <v>83.2</v>
      </c>
      <c r="H49" s="21">
        <v>0</v>
      </c>
      <c r="I49" s="21">
        <f>ROUND(ROUND(H49,2)*ROUND(G49,3),2)</f>
        <v>0</v>
      </c>
      <c r="O49">
        <f>(I49*21)/100</f>
        <v>0</v>
      </c>
      <c r="P49" t="s">
        <v>17</v>
      </c>
    </row>
    <row r="50" spans="1:16" x14ac:dyDescent="0.2">
      <c r="A50" s="22" t="s">
        <v>42</v>
      </c>
      <c r="E50" s="23" t="s">
        <v>3668</v>
      </c>
    </row>
    <row r="51" spans="1:16" x14ac:dyDescent="0.2">
      <c r="A51" s="24" t="s">
        <v>44</v>
      </c>
      <c r="E51" s="25" t="s">
        <v>3669</v>
      </c>
    </row>
    <row r="52" spans="1:16" ht="102" x14ac:dyDescent="0.2">
      <c r="A52" t="s">
        <v>46</v>
      </c>
      <c r="E52" s="23" t="s">
        <v>3665</v>
      </c>
    </row>
    <row r="53" spans="1:16" x14ac:dyDescent="0.2">
      <c r="A53" s="12" t="s">
        <v>37</v>
      </c>
      <c r="B53" s="17" t="s">
        <v>74</v>
      </c>
      <c r="C53" s="17" t="s">
        <v>3670</v>
      </c>
      <c r="D53" s="12" t="s">
        <v>53</v>
      </c>
      <c r="E53" s="18" t="s">
        <v>3671</v>
      </c>
      <c r="F53" s="19" t="s">
        <v>166</v>
      </c>
      <c r="G53" s="20">
        <v>70.8</v>
      </c>
      <c r="H53" s="21">
        <v>0</v>
      </c>
      <c r="I53" s="21">
        <f>ROUND(ROUND(H53,2)*ROUND(G53,3),2)</f>
        <v>0</v>
      </c>
      <c r="O53">
        <f>(I53*21)/100</f>
        <v>0</v>
      </c>
      <c r="P53" t="s">
        <v>17</v>
      </c>
    </row>
    <row r="54" spans="1:16" x14ac:dyDescent="0.2">
      <c r="A54" s="22" t="s">
        <v>42</v>
      </c>
      <c r="E54" s="23" t="s">
        <v>3672</v>
      </c>
    </row>
    <row r="55" spans="1:16" ht="76.5" x14ac:dyDescent="0.2">
      <c r="A55" s="24" t="s">
        <v>44</v>
      </c>
      <c r="E55" s="25" t="s">
        <v>3673</v>
      </c>
    </row>
    <row r="56" spans="1:16" ht="89.25" x14ac:dyDescent="0.2">
      <c r="A56" t="s">
        <v>46</v>
      </c>
      <c r="E56" s="23" t="s">
        <v>3674</v>
      </c>
    </row>
    <row r="57" spans="1:16" x14ac:dyDescent="0.2">
      <c r="A57" s="12" t="s">
        <v>37</v>
      </c>
      <c r="B57" s="17" t="s">
        <v>79</v>
      </c>
      <c r="C57" s="17" t="s">
        <v>3670</v>
      </c>
      <c r="D57" s="12" t="s">
        <v>57</v>
      </c>
      <c r="E57" s="18" t="s">
        <v>3671</v>
      </c>
      <c r="F57" s="19" t="s">
        <v>166</v>
      </c>
      <c r="G57" s="20">
        <v>27</v>
      </c>
      <c r="H57" s="21">
        <v>0</v>
      </c>
      <c r="I57" s="21">
        <f>ROUND(ROUND(H57,2)*ROUND(G57,3),2)</f>
        <v>0</v>
      </c>
      <c r="O57">
        <f>(I57*21)/100</f>
        <v>0</v>
      </c>
      <c r="P57" t="s">
        <v>17</v>
      </c>
    </row>
    <row r="58" spans="1:16" x14ac:dyDescent="0.2">
      <c r="A58" s="22" t="s">
        <v>42</v>
      </c>
      <c r="E58" s="23" t="s">
        <v>3675</v>
      </c>
    </row>
    <row r="59" spans="1:16" ht="38.25" x14ac:dyDescent="0.2">
      <c r="A59" s="24" t="s">
        <v>44</v>
      </c>
      <c r="E59" s="25" t="s">
        <v>3676</v>
      </c>
    </row>
    <row r="60" spans="1:16" ht="89.25" x14ac:dyDescent="0.2">
      <c r="A60" t="s">
        <v>46</v>
      </c>
      <c r="E60" s="23" t="s">
        <v>3674</v>
      </c>
    </row>
    <row r="61" spans="1:16" x14ac:dyDescent="0.2">
      <c r="A61" s="12" t="s">
        <v>37</v>
      </c>
      <c r="B61" s="17" t="s">
        <v>84</v>
      </c>
      <c r="C61" s="17" t="s">
        <v>3670</v>
      </c>
      <c r="D61" s="12" t="s">
        <v>65</v>
      </c>
      <c r="E61" s="18" t="s">
        <v>3671</v>
      </c>
      <c r="F61" s="19" t="s">
        <v>166</v>
      </c>
      <c r="G61" s="20">
        <v>7</v>
      </c>
      <c r="H61" s="21">
        <v>0</v>
      </c>
      <c r="I61" s="21">
        <f>ROUND(ROUND(H61,2)*ROUND(G61,3),2)</f>
        <v>0</v>
      </c>
      <c r="O61">
        <f>(I61*21)/100</f>
        <v>0</v>
      </c>
      <c r="P61" t="s">
        <v>17</v>
      </c>
    </row>
    <row r="62" spans="1:16" x14ac:dyDescent="0.2">
      <c r="A62" s="22" t="s">
        <v>42</v>
      </c>
      <c r="E62" s="23" t="s">
        <v>3677</v>
      </c>
    </row>
    <row r="63" spans="1:16" x14ac:dyDescent="0.2">
      <c r="A63" s="24" t="s">
        <v>44</v>
      </c>
      <c r="E63" s="25" t="s">
        <v>45</v>
      </c>
    </row>
    <row r="64" spans="1:16" ht="89.25" x14ac:dyDescent="0.2">
      <c r="A64" t="s">
        <v>46</v>
      </c>
      <c r="E64" s="23" t="s">
        <v>3674</v>
      </c>
    </row>
    <row r="65" spans="1:18" ht="12.75" customHeight="1" x14ac:dyDescent="0.2">
      <c r="A65" s="2" t="s">
        <v>35</v>
      </c>
      <c r="B65" s="2"/>
      <c r="C65" s="27" t="s">
        <v>32</v>
      </c>
      <c r="D65" s="2"/>
      <c r="E65" s="15" t="s">
        <v>177</v>
      </c>
      <c r="F65" s="2"/>
      <c r="G65" s="2"/>
      <c r="H65" s="2"/>
      <c r="I65" s="28">
        <f>0+Q65</f>
        <v>0</v>
      </c>
      <c r="O65">
        <f>0+R65</f>
        <v>0</v>
      </c>
      <c r="Q65">
        <f>0+I66+I70+I74+I78+I82</f>
        <v>0</v>
      </c>
      <c r="R65">
        <f>0+O66+O70+O74+O78+O82</f>
        <v>0</v>
      </c>
    </row>
    <row r="66" spans="1:18" x14ac:dyDescent="0.2">
      <c r="A66" s="12" t="s">
        <v>37</v>
      </c>
      <c r="B66" s="17" t="s">
        <v>86</v>
      </c>
      <c r="C66" s="17" t="s">
        <v>2365</v>
      </c>
      <c r="D66" s="12" t="s">
        <v>45</v>
      </c>
      <c r="E66" s="18" t="s">
        <v>2366</v>
      </c>
      <c r="F66" s="19" t="s">
        <v>197</v>
      </c>
      <c r="G66" s="20">
        <v>923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8" x14ac:dyDescent="0.2">
      <c r="A67" s="22" t="s">
        <v>42</v>
      </c>
      <c r="E67" s="23" t="s">
        <v>3678</v>
      </c>
    </row>
    <row r="68" spans="1:18" ht="191.25" x14ac:dyDescent="0.2">
      <c r="A68" s="24" t="s">
        <v>44</v>
      </c>
      <c r="E68" s="25" t="s">
        <v>3679</v>
      </c>
    </row>
    <row r="69" spans="1:18" ht="51" x14ac:dyDescent="0.2">
      <c r="A69" t="s">
        <v>46</v>
      </c>
      <c r="E69" s="23" t="s">
        <v>2368</v>
      </c>
    </row>
    <row r="70" spans="1:18" x14ac:dyDescent="0.2">
      <c r="A70" s="12" t="s">
        <v>37</v>
      </c>
      <c r="B70" s="17" t="s">
        <v>93</v>
      </c>
      <c r="C70" s="17" t="s">
        <v>2369</v>
      </c>
      <c r="D70" s="12" t="s">
        <v>45</v>
      </c>
      <c r="E70" s="18" t="s">
        <v>2370</v>
      </c>
      <c r="F70" s="19" t="s">
        <v>197</v>
      </c>
      <c r="G70" s="20">
        <v>923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8" x14ac:dyDescent="0.2">
      <c r="A71" s="22" t="s">
        <v>42</v>
      </c>
      <c r="E71" s="23" t="s">
        <v>45</v>
      </c>
    </row>
    <row r="72" spans="1:18" x14ac:dyDescent="0.2">
      <c r="A72" s="24" t="s">
        <v>44</v>
      </c>
      <c r="E72" s="25" t="s">
        <v>3680</v>
      </c>
    </row>
    <row r="73" spans="1:18" ht="25.5" x14ac:dyDescent="0.2">
      <c r="A73" t="s">
        <v>46</v>
      </c>
      <c r="E73" s="23" t="s">
        <v>2372</v>
      </c>
    </row>
    <row r="74" spans="1:18" x14ac:dyDescent="0.2">
      <c r="A74" s="12" t="s">
        <v>37</v>
      </c>
      <c r="B74" s="17" t="s">
        <v>99</v>
      </c>
      <c r="C74" s="17" t="s">
        <v>184</v>
      </c>
      <c r="D74" s="12" t="s">
        <v>45</v>
      </c>
      <c r="E74" s="18" t="s">
        <v>185</v>
      </c>
      <c r="F74" s="19" t="s">
        <v>180</v>
      </c>
      <c r="G74" s="20">
        <v>2.58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8" x14ac:dyDescent="0.2">
      <c r="A75" s="22" t="s">
        <v>42</v>
      </c>
      <c r="E75" s="23" t="s">
        <v>3681</v>
      </c>
    </row>
    <row r="76" spans="1:18" x14ac:dyDescent="0.2">
      <c r="A76" s="24" t="s">
        <v>44</v>
      </c>
      <c r="E76" s="25" t="s">
        <v>3682</v>
      </c>
    </row>
    <row r="77" spans="1:18" ht="114.75" x14ac:dyDescent="0.2">
      <c r="A77" t="s">
        <v>46</v>
      </c>
      <c r="E77" s="23" t="s">
        <v>183</v>
      </c>
    </row>
    <row r="78" spans="1:18" x14ac:dyDescent="0.2">
      <c r="A78" s="12" t="s">
        <v>37</v>
      </c>
      <c r="B78" s="17" t="s">
        <v>103</v>
      </c>
      <c r="C78" s="17" t="s">
        <v>3683</v>
      </c>
      <c r="D78" s="12" t="s">
        <v>53</v>
      </c>
      <c r="E78" s="18" t="s">
        <v>3684</v>
      </c>
      <c r="F78" s="19" t="s">
        <v>197</v>
      </c>
      <c r="G78" s="20">
        <v>1284.5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8" x14ac:dyDescent="0.2">
      <c r="A79" s="22" t="s">
        <v>42</v>
      </c>
      <c r="E79" s="23" t="s">
        <v>3685</v>
      </c>
    </row>
    <row r="80" spans="1:18" ht="204" x14ac:dyDescent="0.2">
      <c r="A80" s="24" t="s">
        <v>44</v>
      </c>
      <c r="E80" s="25" t="s">
        <v>3686</v>
      </c>
    </row>
    <row r="81" spans="1:16" ht="114.75" x14ac:dyDescent="0.2">
      <c r="A81" t="s">
        <v>46</v>
      </c>
      <c r="E81" s="23" t="s">
        <v>3687</v>
      </c>
    </row>
    <row r="82" spans="1:16" x14ac:dyDescent="0.2">
      <c r="A82" s="12" t="s">
        <v>37</v>
      </c>
      <c r="B82" s="17" t="s">
        <v>107</v>
      </c>
      <c r="C82" s="17" t="s">
        <v>3683</v>
      </c>
      <c r="D82" s="12" t="s">
        <v>57</v>
      </c>
      <c r="E82" s="18" t="s">
        <v>3684</v>
      </c>
      <c r="F82" s="19" t="s">
        <v>197</v>
      </c>
      <c r="G82" s="20">
        <v>50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ht="25.5" x14ac:dyDescent="0.2">
      <c r="A83" s="22" t="s">
        <v>42</v>
      </c>
      <c r="E83" s="23" t="s">
        <v>3688</v>
      </c>
    </row>
    <row r="84" spans="1:16" x14ac:dyDescent="0.2">
      <c r="A84" s="24" t="s">
        <v>44</v>
      </c>
      <c r="E84" s="25" t="s">
        <v>45</v>
      </c>
    </row>
    <row r="85" spans="1:16" ht="127.5" x14ac:dyDescent="0.2">
      <c r="A85" t="s">
        <v>46</v>
      </c>
      <c r="E85" s="23" t="s">
        <v>3689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R434"/>
  <sheetViews>
    <sheetView topLeftCell="B1" workbookViewId="0">
      <pane ySplit="8" topLeftCell="A9" activePane="bottomLeft" state="frozen"/>
      <selection pane="bottomLeft" activeCell="H429" sqref="H42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</v>
      </c>
      <c r="B1" s="4"/>
      <c r="C1" s="4"/>
      <c r="D1" s="4"/>
      <c r="E1" s="4" t="s">
        <v>0</v>
      </c>
      <c r="F1" s="4"/>
      <c r="G1" s="4"/>
      <c r="H1" s="4"/>
      <c r="I1" s="4"/>
      <c r="P1" t="s">
        <v>16</v>
      </c>
    </row>
    <row r="2" spans="1:18" ht="25.15" customHeight="1" x14ac:dyDescent="0.2">
      <c r="B2" s="4"/>
      <c r="C2" s="4"/>
      <c r="D2" s="4"/>
      <c r="E2" s="3" t="s">
        <v>3</v>
      </c>
      <c r="F2" s="4"/>
      <c r="G2" s="4"/>
      <c r="H2" s="2"/>
      <c r="I2" s="2"/>
      <c r="O2">
        <f>0+O9+O18+O27+O36+O41+O190+O271+O328+O373+O378</f>
        <v>0</v>
      </c>
      <c r="P2" t="s">
        <v>16</v>
      </c>
    </row>
    <row r="3" spans="1:18" ht="15" customHeight="1" x14ac:dyDescent="0.25">
      <c r="A3" t="s">
        <v>2</v>
      </c>
      <c r="B3" s="8" t="s">
        <v>4</v>
      </c>
      <c r="C3" s="31" t="s">
        <v>5</v>
      </c>
      <c r="D3" s="29"/>
      <c r="E3" s="9" t="s">
        <v>6</v>
      </c>
      <c r="F3" s="4"/>
      <c r="G3" s="6"/>
      <c r="H3" s="5" t="s">
        <v>731</v>
      </c>
      <c r="I3" s="26">
        <f>0+I9+I18+I27+I36+I41+I190+I271+I328+I373+I378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31" t="s">
        <v>3690</v>
      </c>
      <c r="D4" s="29"/>
      <c r="E4" s="9" t="s">
        <v>3691</v>
      </c>
      <c r="F4" s="4"/>
      <c r="G4" s="4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32" t="s">
        <v>731</v>
      </c>
      <c r="D5" s="33"/>
      <c r="E5" s="11" t="s">
        <v>3691</v>
      </c>
      <c r="F5" s="2"/>
      <c r="G5" s="2"/>
      <c r="H5" s="2"/>
      <c r="I5" s="2"/>
      <c r="O5" t="s">
        <v>15</v>
      </c>
      <c r="P5" t="s">
        <v>17</v>
      </c>
    </row>
    <row r="6" spans="1:18" ht="12.75" customHeight="1" x14ac:dyDescent="0.2">
      <c r="A6" s="30" t="s">
        <v>19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26</v>
      </c>
      <c r="G6" s="30" t="s">
        <v>28</v>
      </c>
      <c r="H6" s="30" t="s">
        <v>30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1" t="s">
        <v>31</v>
      </c>
      <c r="I7" s="1" t="s">
        <v>33</v>
      </c>
    </row>
    <row r="8" spans="1:18" ht="12.75" customHeight="1" x14ac:dyDescent="0.2">
      <c r="A8" s="1" t="s">
        <v>20</v>
      </c>
      <c r="B8" s="1" t="s">
        <v>18</v>
      </c>
      <c r="C8" s="1" t="s">
        <v>17</v>
      </c>
      <c r="D8" s="1" t="s">
        <v>16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34</v>
      </c>
      <c r="D9" s="13"/>
      <c r="E9" s="15" t="s">
        <v>3692</v>
      </c>
      <c r="F9" s="13"/>
      <c r="G9" s="13"/>
      <c r="H9" s="13"/>
      <c r="I9" s="16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2" t="s">
        <v>37</v>
      </c>
      <c r="B10" s="17">
        <v>83</v>
      </c>
      <c r="C10" s="17" t="s">
        <v>325</v>
      </c>
      <c r="D10" s="12" t="s">
        <v>45</v>
      </c>
      <c r="E10" s="18" t="s">
        <v>3693</v>
      </c>
      <c r="F10" s="19" t="s">
        <v>96</v>
      </c>
      <c r="G10" s="20">
        <v>180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2" t="s">
        <v>42</v>
      </c>
      <c r="E11" s="23" t="s">
        <v>45</v>
      </c>
    </row>
    <row r="12" spans="1:18" x14ac:dyDescent="0.2">
      <c r="A12" s="24" t="s">
        <v>44</v>
      </c>
      <c r="E12" s="25" t="s">
        <v>45</v>
      </c>
    </row>
    <row r="13" spans="1:18" x14ac:dyDescent="0.2">
      <c r="A13" t="s">
        <v>46</v>
      </c>
      <c r="E13" s="23" t="s">
        <v>45</v>
      </c>
    </row>
    <row r="14" spans="1:18" x14ac:dyDescent="0.2">
      <c r="A14" s="12" t="s">
        <v>37</v>
      </c>
      <c r="B14" s="17">
        <v>84</v>
      </c>
      <c r="C14" s="17" t="s">
        <v>331</v>
      </c>
      <c r="D14" s="12" t="s">
        <v>45</v>
      </c>
      <c r="E14" s="18" t="s">
        <v>3694</v>
      </c>
      <c r="F14" s="19" t="s">
        <v>96</v>
      </c>
      <c r="G14" s="20">
        <v>150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2" t="s">
        <v>42</v>
      </c>
      <c r="E15" s="23" t="s">
        <v>45</v>
      </c>
    </row>
    <row r="16" spans="1:18" x14ac:dyDescent="0.2">
      <c r="A16" s="24" t="s">
        <v>44</v>
      </c>
      <c r="E16" s="25" t="s">
        <v>45</v>
      </c>
    </row>
    <row r="17" spans="1:18" x14ac:dyDescent="0.2">
      <c r="A17" t="s">
        <v>46</v>
      </c>
      <c r="E17" s="23" t="s">
        <v>45</v>
      </c>
    </row>
    <row r="18" spans="1:18" ht="12.75" customHeight="1" x14ac:dyDescent="0.2">
      <c r="A18" s="2" t="s">
        <v>35</v>
      </c>
      <c r="B18" s="2"/>
      <c r="C18" s="27" t="s">
        <v>74</v>
      </c>
      <c r="D18" s="2"/>
      <c r="E18" s="15" t="s">
        <v>3695</v>
      </c>
      <c r="F18" s="2"/>
      <c r="G18" s="2"/>
      <c r="H18" s="2"/>
      <c r="I18" s="28">
        <f>0+Q18</f>
        <v>0</v>
      </c>
      <c r="O18">
        <f>0+R18</f>
        <v>0</v>
      </c>
      <c r="Q18">
        <f>0+I19+I23</f>
        <v>0</v>
      </c>
      <c r="R18">
        <f>0+O19+O23</f>
        <v>0</v>
      </c>
    </row>
    <row r="19" spans="1:18" x14ac:dyDescent="0.2">
      <c r="A19" s="12" t="s">
        <v>37</v>
      </c>
      <c r="B19" s="17">
        <v>85</v>
      </c>
      <c r="C19" s="17" t="s">
        <v>335</v>
      </c>
      <c r="D19" s="12" t="s">
        <v>45</v>
      </c>
      <c r="E19" s="18" t="s">
        <v>3696</v>
      </c>
      <c r="F19" s="19" t="s">
        <v>96</v>
      </c>
      <c r="G19" s="20">
        <v>43</v>
      </c>
      <c r="H19" s="21">
        <v>0</v>
      </c>
      <c r="I19" s="21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2" t="s">
        <v>42</v>
      </c>
      <c r="E20" s="23" t="s">
        <v>45</v>
      </c>
    </row>
    <row r="21" spans="1:18" x14ac:dyDescent="0.2">
      <c r="A21" s="24" t="s">
        <v>44</v>
      </c>
      <c r="E21" s="25" t="s">
        <v>45</v>
      </c>
    </row>
    <row r="22" spans="1:18" x14ac:dyDescent="0.2">
      <c r="A22" t="s">
        <v>46</v>
      </c>
      <c r="E22" s="23" t="s">
        <v>45</v>
      </c>
    </row>
    <row r="23" spans="1:18" x14ac:dyDescent="0.2">
      <c r="A23" s="12" t="s">
        <v>37</v>
      </c>
      <c r="B23" s="17">
        <v>88</v>
      </c>
      <c r="C23" s="17" t="s">
        <v>340</v>
      </c>
      <c r="D23" s="12" t="s">
        <v>45</v>
      </c>
      <c r="E23" s="18" t="s">
        <v>3697</v>
      </c>
      <c r="F23" s="19" t="s">
        <v>50</v>
      </c>
      <c r="G23" s="20">
        <v>1</v>
      </c>
      <c r="H23" s="21">
        <v>0</v>
      </c>
      <c r="I23" s="21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2" t="s">
        <v>42</v>
      </c>
      <c r="E24" s="23" t="s">
        <v>45</v>
      </c>
    </row>
    <row r="25" spans="1:18" x14ac:dyDescent="0.2">
      <c r="A25" s="24" t="s">
        <v>44</v>
      </c>
      <c r="E25" s="25" t="s">
        <v>45</v>
      </c>
    </row>
    <row r="26" spans="1:18" x14ac:dyDescent="0.2">
      <c r="A26" t="s">
        <v>46</v>
      </c>
      <c r="E26" s="23" t="s">
        <v>45</v>
      </c>
    </row>
    <row r="27" spans="1:18" ht="12.75" customHeight="1" x14ac:dyDescent="0.2">
      <c r="A27" s="2" t="s">
        <v>35</v>
      </c>
      <c r="B27" s="2"/>
      <c r="C27" s="27" t="s">
        <v>79</v>
      </c>
      <c r="D27" s="2"/>
      <c r="E27" s="15" t="s">
        <v>3698</v>
      </c>
      <c r="F27" s="2"/>
      <c r="G27" s="2"/>
      <c r="H27" s="2"/>
      <c r="I27" s="28">
        <f>0+Q27</f>
        <v>0</v>
      </c>
      <c r="O27">
        <f>0+R27</f>
        <v>0</v>
      </c>
      <c r="Q27">
        <f>0+I28+I32</f>
        <v>0</v>
      </c>
      <c r="R27">
        <f>0+O28+O32</f>
        <v>0</v>
      </c>
    </row>
    <row r="28" spans="1:18" x14ac:dyDescent="0.2">
      <c r="A28" s="12" t="s">
        <v>37</v>
      </c>
      <c r="B28" s="17">
        <v>101</v>
      </c>
      <c r="C28" s="17" t="s">
        <v>39</v>
      </c>
      <c r="D28" s="12" t="s">
        <v>45</v>
      </c>
      <c r="E28" s="18" t="s">
        <v>3699</v>
      </c>
      <c r="F28" s="19" t="s">
        <v>3700</v>
      </c>
      <c r="G28" s="20">
        <v>1</v>
      </c>
      <c r="H28" s="21">
        <v>0</v>
      </c>
      <c r="I28" s="21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2" t="s">
        <v>42</v>
      </c>
      <c r="E29" s="23" t="s">
        <v>45</v>
      </c>
    </row>
    <row r="30" spans="1:18" x14ac:dyDescent="0.2">
      <c r="A30" s="24" t="s">
        <v>44</v>
      </c>
      <c r="E30" s="25" t="s">
        <v>45</v>
      </c>
    </row>
    <row r="31" spans="1:18" x14ac:dyDescent="0.2">
      <c r="A31" t="s">
        <v>46</v>
      </c>
      <c r="E31" s="23" t="s">
        <v>45</v>
      </c>
    </row>
    <row r="32" spans="1:18" x14ac:dyDescent="0.2">
      <c r="A32" s="12" t="s">
        <v>37</v>
      </c>
      <c r="B32" s="17">
        <v>104</v>
      </c>
      <c r="C32" s="17" t="s">
        <v>39</v>
      </c>
      <c r="D32" s="12" t="s">
        <v>18</v>
      </c>
      <c r="E32" s="18" t="s">
        <v>3701</v>
      </c>
      <c r="F32" s="19" t="s">
        <v>3700</v>
      </c>
      <c r="G32" s="20">
        <v>1</v>
      </c>
      <c r="H32" s="21">
        <v>0</v>
      </c>
      <c r="I32" s="21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2" t="s">
        <v>42</v>
      </c>
      <c r="E33" s="23" t="s">
        <v>45</v>
      </c>
    </row>
    <row r="34" spans="1:18" x14ac:dyDescent="0.2">
      <c r="A34" s="24" t="s">
        <v>44</v>
      </c>
      <c r="E34" s="25" t="s">
        <v>45</v>
      </c>
    </row>
    <row r="35" spans="1:18" x14ac:dyDescent="0.2">
      <c r="A35" t="s">
        <v>46</v>
      </c>
      <c r="E35" s="23" t="s">
        <v>45</v>
      </c>
    </row>
    <row r="36" spans="1:18" ht="12.75" customHeight="1" x14ac:dyDescent="0.2">
      <c r="A36" s="2" t="s">
        <v>35</v>
      </c>
      <c r="B36" s="2"/>
      <c r="C36" s="27" t="s">
        <v>17</v>
      </c>
      <c r="D36" s="2"/>
      <c r="E36" s="15" t="s">
        <v>3702</v>
      </c>
      <c r="F36" s="2"/>
      <c r="G36" s="2"/>
      <c r="H36" s="2"/>
      <c r="I36" s="28">
        <f>0+Q36</f>
        <v>0</v>
      </c>
      <c r="O36">
        <f>0+R36</f>
        <v>0</v>
      </c>
      <c r="Q36">
        <f>0+I37</f>
        <v>0</v>
      </c>
      <c r="R36">
        <f>0+O37</f>
        <v>0</v>
      </c>
    </row>
    <row r="37" spans="1:18" x14ac:dyDescent="0.2">
      <c r="A37" s="12" t="s">
        <v>37</v>
      </c>
      <c r="B37" s="17">
        <v>103</v>
      </c>
      <c r="C37" s="17" t="s">
        <v>39</v>
      </c>
      <c r="D37" s="12" t="s">
        <v>45</v>
      </c>
      <c r="E37" s="18" t="s">
        <v>3703</v>
      </c>
      <c r="F37" s="19" t="s">
        <v>129</v>
      </c>
      <c r="G37" s="20">
        <v>24</v>
      </c>
      <c r="H37" s="21">
        <v>0</v>
      </c>
      <c r="I37" s="21">
        <f>ROUND(ROUND(H37,2)*ROUND(G37,3),2)</f>
        <v>0</v>
      </c>
      <c r="O37">
        <f>(I37*21)/100</f>
        <v>0</v>
      </c>
      <c r="P37" t="s">
        <v>17</v>
      </c>
    </row>
    <row r="38" spans="1:18" x14ac:dyDescent="0.2">
      <c r="A38" s="22" t="s">
        <v>42</v>
      </c>
      <c r="E38" s="23" t="s">
        <v>45</v>
      </c>
    </row>
    <row r="39" spans="1:18" x14ac:dyDescent="0.2">
      <c r="A39" s="24" t="s">
        <v>44</v>
      </c>
      <c r="E39" s="25" t="s">
        <v>45</v>
      </c>
    </row>
    <row r="40" spans="1:18" x14ac:dyDescent="0.2">
      <c r="A40" t="s">
        <v>46</v>
      </c>
      <c r="E40" s="23" t="s">
        <v>45</v>
      </c>
    </row>
    <row r="41" spans="1:18" ht="12.75" customHeight="1" x14ac:dyDescent="0.2">
      <c r="A41" s="2" t="s">
        <v>35</v>
      </c>
      <c r="B41" s="2"/>
      <c r="C41" s="27" t="s">
        <v>25</v>
      </c>
      <c r="D41" s="2"/>
      <c r="E41" s="15" t="s">
        <v>3704</v>
      </c>
      <c r="F41" s="2"/>
      <c r="G41" s="2"/>
      <c r="H41" s="2"/>
      <c r="I41" s="28">
        <f>0+Q41</f>
        <v>0</v>
      </c>
      <c r="O41">
        <f>0+R41</f>
        <v>0</v>
      </c>
      <c r="Q41">
        <f>0+I42+I46+I50+I54+I58+I62+I66+I70+I74+I78+I82+I86+I90+I94+I98+I102+I106+I110+I114+I118+I122+I126+I130+I134+I138+I142+I146+I150+I154+I158+I162+I166+I170+I174+I178+I182+I186</f>
        <v>0</v>
      </c>
      <c r="R41">
        <f>0+O42+O46+O50+O54+O58+O62+O66+O70+O74+O78+O82+O86+O90+O94+O98+O102+O106+O110+O114+O118+O122+O126+O130+O134+O138+O142+O146+O150+O154+O158+O162+O166+O170+O174+O178+O182+O186</f>
        <v>0</v>
      </c>
    </row>
    <row r="42" spans="1:18" x14ac:dyDescent="0.2">
      <c r="A42" s="12" t="s">
        <v>37</v>
      </c>
      <c r="B42" s="17">
        <v>3</v>
      </c>
      <c r="C42" s="17" t="s">
        <v>34</v>
      </c>
      <c r="D42" s="12" t="s">
        <v>45</v>
      </c>
      <c r="E42" s="18" t="s">
        <v>3705</v>
      </c>
      <c r="F42" s="19" t="s">
        <v>3706</v>
      </c>
      <c r="G42" s="20">
        <v>860</v>
      </c>
      <c r="H42" s="21">
        <v>0</v>
      </c>
      <c r="I42" s="21">
        <f>ROUND(ROUND(H42,2)*ROUND(G42,3),2)</f>
        <v>0</v>
      </c>
      <c r="O42">
        <f>(I42*21)/100</f>
        <v>0</v>
      </c>
      <c r="P42" t="s">
        <v>17</v>
      </c>
    </row>
    <row r="43" spans="1:18" x14ac:dyDescent="0.2">
      <c r="A43" s="22" t="s">
        <v>42</v>
      </c>
      <c r="E43" s="23" t="s">
        <v>45</v>
      </c>
    </row>
    <row r="44" spans="1:18" x14ac:dyDescent="0.2">
      <c r="A44" s="24" t="s">
        <v>44</v>
      </c>
      <c r="E44" s="25" t="s">
        <v>45</v>
      </c>
    </row>
    <row r="45" spans="1:18" x14ac:dyDescent="0.2">
      <c r="A45" t="s">
        <v>46</v>
      </c>
      <c r="E45" s="23" t="s">
        <v>45</v>
      </c>
    </row>
    <row r="46" spans="1:18" x14ac:dyDescent="0.2">
      <c r="A46" s="12" t="s">
        <v>37</v>
      </c>
      <c r="B46" s="17">
        <v>4</v>
      </c>
      <c r="C46" s="17" t="s">
        <v>74</v>
      </c>
      <c r="D46" s="12" t="s">
        <v>45</v>
      </c>
      <c r="E46" s="18" t="s">
        <v>3707</v>
      </c>
      <c r="F46" s="19" t="s">
        <v>681</v>
      </c>
      <c r="G46" s="20">
        <v>2.0640000000000001</v>
      </c>
      <c r="H46" s="21">
        <v>0</v>
      </c>
      <c r="I46" s="21">
        <f>ROUND(ROUND(H46,2)*ROUND(G46,3),2)</f>
        <v>0</v>
      </c>
      <c r="O46">
        <f>(I46*21)/100</f>
        <v>0</v>
      </c>
      <c r="P46" t="s">
        <v>17</v>
      </c>
    </row>
    <row r="47" spans="1:18" x14ac:dyDescent="0.2">
      <c r="A47" s="22" t="s">
        <v>42</v>
      </c>
      <c r="E47" s="23" t="s">
        <v>45</v>
      </c>
    </row>
    <row r="48" spans="1:18" x14ac:dyDescent="0.2">
      <c r="A48" s="24" t="s">
        <v>44</v>
      </c>
      <c r="E48" s="25" t="s">
        <v>45</v>
      </c>
    </row>
    <row r="49" spans="1:16" x14ac:dyDescent="0.2">
      <c r="A49" t="s">
        <v>46</v>
      </c>
      <c r="E49" s="23" t="s">
        <v>45</v>
      </c>
    </row>
    <row r="50" spans="1:16" x14ac:dyDescent="0.2">
      <c r="A50" s="12" t="s">
        <v>37</v>
      </c>
      <c r="B50" s="17">
        <v>7</v>
      </c>
      <c r="C50" s="17" t="s">
        <v>79</v>
      </c>
      <c r="D50" s="12" t="s">
        <v>45</v>
      </c>
      <c r="E50" s="18" t="s">
        <v>3708</v>
      </c>
      <c r="F50" s="19" t="s">
        <v>180</v>
      </c>
      <c r="G50" s="20">
        <v>23.04</v>
      </c>
      <c r="H50" s="21">
        <v>0</v>
      </c>
      <c r="I50" s="21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2" t="s">
        <v>42</v>
      </c>
      <c r="E51" s="23" t="s">
        <v>45</v>
      </c>
    </row>
    <row r="52" spans="1:16" x14ac:dyDescent="0.2">
      <c r="A52" s="24" t="s">
        <v>44</v>
      </c>
      <c r="E52" s="25" t="s">
        <v>45</v>
      </c>
    </row>
    <row r="53" spans="1:16" x14ac:dyDescent="0.2">
      <c r="A53" t="s">
        <v>46</v>
      </c>
      <c r="E53" s="23" t="s">
        <v>45</v>
      </c>
    </row>
    <row r="54" spans="1:16" x14ac:dyDescent="0.2">
      <c r="A54" s="12" t="s">
        <v>37</v>
      </c>
      <c r="B54" s="17">
        <v>8</v>
      </c>
      <c r="C54" s="17" t="s">
        <v>84</v>
      </c>
      <c r="D54" s="12" t="s">
        <v>45</v>
      </c>
      <c r="E54" s="18" t="s">
        <v>3709</v>
      </c>
      <c r="F54" s="19" t="s">
        <v>3710</v>
      </c>
      <c r="G54" s="20">
        <v>68800</v>
      </c>
      <c r="H54" s="21">
        <v>0</v>
      </c>
      <c r="I54" s="21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2" t="s">
        <v>42</v>
      </c>
      <c r="E55" s="23" t="s">
        <v>45</v>
      </c>
    </row>
    <row r="56" spans="1:16" x14ac:dyDescent="0.2">
      <c r="A56" s="24" t="s">
        <v>44</v>
      </c>
      <c r="E56" s="25" t="s">
        <v>45</v>
      </c>
    </row>
    <row r="57" spans="1:16" x14ac:dyDescent="0.2">
      <c r="A57" t="s">
        <v>46</v>
      </c>
      <c r="E57" s="23" t="s">
        <v>45</v>
      </c>
    </row>
    <row r="58" spans="1:16" x14ac:dyDescent="0.2">
      <c r="A58" s="12" t="s">
        <v>37</v>
      </c>
      <c r="B58" s="17">
        <v>10</v>
      </c>
      <c r="C58" s="17" t="s">
        <v>86</v>
      </c>
      <c r="D58" s="12" t="s">
        <v>45</v>
      </c>
      <c r="E58" s="18" t="s">
        <v>3711</v>
      </c>
      <c r="F58" s="19" t="s">
        <v>3710</v>
      </c>
      <c r="G58" s="20">
        <v>68800</v>
      </c>
      <c r="H58" s="21">
        <v>0</v>
      </c>
      <c r="I58" s="21">
        <f>ROUND(ROUND(H58,2)*ROUND(G58,3),2)</f>
        <v>0</v>
      </c>
      <c r="O58">
        <f>(I58*21)/100</f>
        <v>0</v>
      </c>
      <c r="P58" t="s">
        <v>17</v>
      </c>
    </row>
    <row r="59" spans="1:16" x14ac:dyDescent="0.2">
      <c r="A59" s="22" t="s">
        <v>42</v>
      </c>
      <c r="E59" s="23" t="s">
        <v>45</v>
      </c>
    </row>
    <row r="60" spans="1:16" x14ac:dyDescent="0.2">
      <c r="A60" s="24" t="s">
        <v>44</v>
      </c>
      <c r="E60" s="25" t="s">
        <v>45</v>
      </c>
    </row>
    <row r="61" spans="1:16" x14ac:dyDescent="0.2">
      <c r="A61" t="s">
        <v>46</v>
      </c>
      <c r="E61" s="23" t="s">
        <v>45</v>
      </c>
    </row>
    <row r="62" spans="1:16" ht="25.5" x14ac:dyDescent="0.2">
      <c r="A62" s="12" t="s">
        <v>37</v>
      </c>
      <c r="B62" s="17">
        <v>20</v>
      </c>
      <c r="C62" s="17" t="s">
        <v>3712</v>
      </c>
      <c r="D62" s="12" t="s">
        <v>45</v>
      </c>
      <c r="E62" s="18" t="s">
        <v>3713</v>
      </c>
      <c r="F62" s="19" t="s">
        <v>96</v>
      </c>
      <c r="G62" s="20">
        <v>53</v>
      </c>
      <c r="H62" s="21">
        <v>0</v>
      </c>
      <c r="I62" s="21">
        <f>ROUND(ROUND(H62,2)*ROUND(G62,3),2)</f>
        <v>0</v>
      </c>
      <c r="O62">
        <f>(I62*21)/100</f>
        <v>0</v>
      </c>
      <c r="P62" t="s">
        <v>17</v>
      </c>
    </row>
    <row r="63" spans="1:16" x14ac:dyDescent="0.2">
      <c r="A63" s="22" t="s">
        <v>42</v>
      </c>
      <c r="E63" s="23" t="s">
        <v>45</v>
      </c>
    </row>
    <row r="64" spans="1:16" x14ac:dyDescent="0.2">
      <c r="A64" s="24" t="s">
        <v>44</v>
      </c>
      <c r="E64" s="25" t="s">
        <v>45</v>
      </c>
    </row>
    <row r="65" spans="1:16" x14ac:dyDescent="0.2">
      <c r="A65" t="s">
        <v>46</v>
      </c>
      <c r="E65" s="23" t="s">
        <v>45</v>
      </c>
    </row>
    <row r="66" spans="1:16" ht="25.5" x14ac:dyDescent="0.2">
      <c r="A66" s="12" t="s">
        <v>37</v>
      </c>
      <c r="B66" s="17">
        <v>21</v>
      </c>
      <c r="C66" s="17" t="s">
        <v>3714</v>
      </c>
      <c r="D66" s="12" t="s">
        <v>45</v>
      </c>
      <c r="E66" s="18" t="s">
        <v>3715</v>
      </c>
      <c r="F66" s="19" t="s">
        <v>96</v>
      </c>
      <c r="G66" s="20">
        <v>291</v>
      </c>
      <c r="H66" s="21">
        <v>0</v>
      </c>
      <c r="I66" s="21">
        <f>ROUND(ROUND(H66,2)*ROUND(G66,3),2)</f>
        <v>0</v>
      </c>
      <c r="O66">
        <f>(I66*21)/100</f>
        <v>0</v>
      </c>
      <c r="P66" t="s">
        <v>17</v>
      </c>
    </row>
    <row r="67" spans="1:16" x14ac:dyDescent="0.2">
      <c r="A67" s="22" t="s">
        <v>42</v>
      </c>
      <c r="E67" s="23" t="s">
        <v>45</v>
      </c>
    </row>
    <row r="68" spans="1:16" x14ac:dyDescent="0.2">
      <c r="A68" s="24" t="s">
        <v>44</v>
      </c>
      <c r="E68" s="25" t="s">
        <v>45</v>
      </c>
    </row>
    <row r="69" spans="1:16" x14ac:dyDescent="0.2">
      <c r="A69" t="s">
        <v>46</v>
      </c>
      <c r="E69" s="23" t="s">
        <v>45</v>
      </c>
    </row>
    <row r="70" spans="1:16" x14ac:dyDescent="0.2">
      <c r="A70" s="12" t="s">
        <v>37</v>
      </c>
      <c r="B70" s="17">
        <v>28</v>
      </c>
      <c r="C70" s="17" t="s">
        <v>3716</v>
      </c>
      <c r="D70" s="12" t="s">
        <v>45</v>
      </c>
      <c r="E70" s="18" t="s">
        <v>3717</v>
      </c>
      <c r="F70" s="19" t="s">
        <v>96</v>
      </c>
      <c r="G70" s="20">
        <v>53</v>
      </c>
      <c r="H70" s="21">
        <v>0</v>
      </c>
      <c r="I70" s="21">
        <f>ROUND(ROUND(H70,2)*ROUND(G70,3),2)</f>
        <v>0</v>
      </c>
      <c r="O70">
        <f>(I70*21)/100</f>
        <v>0</v>
      </c>
      <c r="P70" t="s">
        <v>17</v>
      </c>
    </row>
    <row r="71" spans="1:16" x14ac:dyDescent="0.2">
      <c r="A71" s="22" t="s">
        <v>42</v>
      </c>
      <c r="E71" s="23" t="s">
        <v>45</v>
      </c>
    </row>
    <row r="72" spans="1:16" x14ac:dyDescent="0.2">
      <c r="A72" s="24" t="s">
        <v>44</v>
      </c>
      <c r="E72" s="25" t="s">
        <v>45</v>
      </c>
    </row>
    <row r="73" spans="1:16" x14ac:dyDescent="0.2">
      <c r="A73" t="s">
        <v>46</v>
      </c>
      <c r="E73" s="23" t="s">
        <v>45</v>
      </c>
    </row>
    <row r="74" spans="1:16" x14ac:dyDescent="0.2">
      <c r="A74" s="12" t="s">
        <v>37</v>
      </c>
      <c r="B74" s="17">
        <v>30</v>
      </c>
      <c r="C74" s="17" t="s">
        <v>3718</v>
      </c>
      <c r="D74" s="12" t="s">
        <v>45</v>
      </c>
      <c r="E74" s="18" t="s">
        <v>3719</v>
      </c>
      <c r="F74" s="19" t="s">
        <v>96</v>
      </c>
      <c r="G74" s="20">
        <v>291</v>
      </c>
      <c r="H74" s="21">
        <v>0</v>
      </c>
      <c r="I74" s="21">
        <f>ROUND(ROUND(H74,2)*ROUND(G74,3),2)</f>
        <v>0</v>
      </c>
      <c r="O74">
        <f>(I74*21)/100</f>
        <v>0</v>
      </c>
      <c r="P74" t="s">
        <v>17</v>
      </c>
    </row>
    <row r="75" spans="1:16" x14ac:dyDescent="0.2">
      <c r="A75" s="22" t="s">
        <v>42</v>
      </c>
      <c r="E75" s="23" t="s">
        <v>45</v>
      </c>
    </row>
    <row r="76" spans="1:16" x14ac:dyDescent="0.2">
      <c r="A76" s="24" t="s">
        <v>44</v>
      </c>
      <c r="E76" s="25" t="s">
        <v>45</v>
      </c>
    </row>
    <row r="77" spans="1:16" x14ac:dyDescent="0.2">
      <c r="A77" t="s">
        <v>46</v>
      </c>
      <c r="E77" s="23" t="s">
        <v>45</v>
      </c>
    </row>
    <row r="78" spans="1:16" x14ac:dyDescent="0.2">
      <c r="A78" s="12" t="s">
        <v>37</v>
      </c>
      <c r="B78" s="17">
        <v>31</v>
      </c>
      <c r="C78" s="17" t="s">
        <v>3720</v>
      </c>
      <c r="D78" s="12" t="s">
        <v>45</v>
      </c>
      <c r="E78" s="18" t="s">
        <v>3721</v>
      </c>
      <c r="F78" s="19" t="s">
        <v>96</v>
      </c>
      <c r="G78" s="20">
        <v>344</v>
      </c>
      <c r="H78" s="21">
        <v>0</v>
      </c>
      <c r="I78" s="21">
        <f>ROUND(ROUND(H78,2)*ROUND(G78,3),2)</f>
        <v>0</v>
      </c>
      <c r="O78">
        <f>(I78*21)/100</f>
        <v>0</v>
      </c>
      <c r="P78" t="s">
        <v>17</v>
      </c>
    </row>
    <row r="79" spans="1:16" x14ac:dyDescent="0.2">
      <c r="A79" s="22" t="s">
        <v>42</v>
      </c>
      <c r="E79" s="23" t="s">
        <v>45</v>
      </c>
    </row>
    <row r="80" spans="1:16" x14ac:dyDescent="0.2">
      <c r="A80" s="24" t="s">
        <v>44</v>
      </c>
      <c r="E80" s="25" t="s">
        <v>45</v>
      </c>
    </row>
    <row r="81" spans="1:16" x14ac:dyDescent="0.2">
      <c r="A81" t="s">
        <v>46</v>
      </c>
      <c r="E81" s="23" t="s">
        <v>45</v>
      </c>
    </row>
    <row r="82" spans="1:16" x14ac:dyDescent="0.2">
      <c r="A82" s="12" t="s">
        <v>37</v>
      </c>
      <c r="B82" s="17">
        <v>32</v>
      </c>
      <c r="C82" s="17" t="s">
        <v>3722</v>
      </c>
      <c r="D82" s="12" t="s">
        <v>45</v>
      </c>
      <c r="E82" s="18" t="s">
        <v>3723</v>
      </c>
      <c r="F82" s="19" t="s">
        <v>166</v>
      </c>
      <c r="G82" s="20">
        <v>53</v>
      </c>
      <c r="H82" s="21">
        <v>0</v>
      </c>
      <c r="I82" s="21">
        <f>ROUND(ROUND(H82,2)*ROUND(G82,3),2)</f>
        <v>0</v>
      </c>
      <c r="O82">
        <f>(I82*21)/100</f>
        <v>0</v>
      </c>
      <c r="P82" t="s">
        <v>17</v>
      </c>
    </row>
    <row r="83" spans="1:16" x14ac:dyDescent="0.2">
      <c r="A83" s="22" t="s">
        <v>42</v>
      </c>
      <c r="E83" s="23" t="s">
        <v>45</v>
      </c>
    </row>
    <row r="84" spans="1:16" x14ac:dyDescent="0.2">
      <c r="A84" s="24" t="s">
        <v>44</v>
      </c>
      <c r="E84" s="25" t="s">
        <v>45</v>
      </c>
    </row>
    <row r="85" spans="1:16" x14ac:dyDescent="0.2">
      <c r="A85" t="s">
        <v>46</v>
      </c>
      <c r="E85" s="23" t="s">
        <v>45</v>
      </c>
    </row>
    <row r="86" spans="1:16" x14ac:dyDescent="0.2">
      <c r="A86" s="12" t="s">
        <v>37</v>
      </c>
      <c r="B86" s="17">
        <v>33</v>
      </c>
      <c r="C86" s="17" t="s">
        <v>3724</v>
      </c>
      <c r="D86" s="12" t="s">
        <v>45</v>
      </c>
      <c r="E86" s="18" t="s">
        <v>3725</v>
      </c>
      <c r="F86" s="19" t="s">
        <v>166</v>
      </c>
      <c r="G86" s="20">
        <v>291</v>
      </c>
      <c r="H86" s="21">
        <v>0</v>
      </c>
      <c r="I86" s="21">
        <f>ROUND(ROUND(H86,2)*ROUND(G86,3),2)</f>
        <v>0</v>
      </c>
      <c r="O86">
        <f>(I86*21)/100</f>
        <v>0</v>
      </c>
      <c r="P86" t="s">
        <v>17</v>
      </c>
    </row>
    <row r="87" spans="1:16" x14ac:dyDescent="0.2">
      <c r="A87" s="22" t="s">
        <v>42</v>
      </c>
      <c r="E87" s="23" t="s">
        <v>45</v>
      </c>
    </row>
    <row r="88" spans="1:16" x14ac:dyDescent="0.2">
      <c r="A88" s="24" t="s">
        <v>44</v>
      </c>
      <c r="E88" s="25" t="s">
        <v>45</v>
      </c>
    </row>
    <row r="89" spans="1:16" x14ac:dyDescent="0.2">
      <c r="A89" t="s">
        <v>46</v>
      </c>
      <c r="E89" s="23" t="s">
        <v>45</v>
      </c>
    </row>
    <row r="90" spans="1:16" x14ac:dyDescent="0.2">
      <c r="A90" s="12" t="s">
        <v>37</v>
      </c>
      <c r="B90" s="17">
        <v>34</v>
      </c>
      <c r="C90" s="17" t="s">
        <v>3726</v>
      </c>
      <c r="D90" s="12" t="s">
        <v>45</v>
      </c>
      <c r="E90" s="18" t="s">
        <v>3727</v>
      </c>
      <c r="F90" s="19" t="s">
        <v>96</v>
      </c>
      <c r="G90" s="20">
        <v>344</v>
      </c>
      <c r="H90" s="21">
        <v>0</v>
      </c>
      <c r="I90" s="21">
        <f>ROUND(ROUND(H90,2)*ROUND(G90,3),2)</f>
        <v>0</v>
      </c>
      <c r="O90">
        <f>(I90*21)/100</f>
        <v>0</v>
      </c>
      <c r="P90" t="s">
        <v>17</v>
      </c>
    </row>
    <row r="91" spans="1:16" x14ac:dyDescent="0.2">
      <c r="A91" s="22" t="s">
        <v>42</v>
      </c>
      <c r="E91" s="23" t="s">
        <v>45</v>
      </c>
    </row>
    <row r="92" spans="1:16" x14ac:dyDescent="0.2">
      <c r="A92" s="24" t="s">
        <v>44</v>
      </c>
      <c r="E92" s="25" t="s">
        <v>45</v>
      </c>
    </row>
    <row r="93" spans="1:16" x14ac:dyDescent="0.2">
      <c r="A93" t="s">
        <v>46</v>
      </c>
      <c r="E93" s="23" t="s">
        <v>45</v>
      </c>
    </row>
    <row r="94" spans="1:16" x14ac:dyDescent="0.2">
      <c r="A94" s="12" t="s">
        <v>37</v>
      </c>
      <c r="B94" s="17">
        <v>35</v>
      </c>
      <c r="C94" s="17" t="s">
        <v>3728</v>
      </c>
      <c r="D94" s="12" t="s">
        <v>45</v>
      </c>
      <c r="E94" s="18" t="s">
        <v>3729</v>
      </c>
      <c r="F94" s="19" t="s">
        <v>96</v>
      </c>
      <c r="G94" s="20">
        <v>291</v>
      </c>
      <c r="H94" s="21">
        <v>0</v>
      </c>
      <c r="I94" s="21">
        <f>ROUND(ROUND(H94,2)*ROUND(G94,3),2)</f>
        <v>0</v>
      </c>
      <c r="O94">
        <f>(I94*21)/100</f>
        <v>0</v>
      </c>
      <c r="P94" t="s">
        <v>17</v>
      </c>
    </row>
    <row r="95" spans="1:16" x14ac:dyDescent="0.2">
      <c r="A95" s="22" t="s">
        <v>42</v>
      </c>
      <c r="E95" s="23" t="s">
        <v>45</v>
      </c>
    </row>
    <row r="96" spans="1:16" x14ac:dyDescent="0.2">
      <c r="A96" s="24" t="s">
        <v>44</v>
      </c>
      <c r="E96" s="25" t="s">
        <v>45</v>
      </c>
    </row>
    <row r="97" spans="1:16" x14ac:dyDescent="0.2">
      <c r="A97" t="s">
        <v>46</v>
      </c>
      <c r="E97" s="23" t="s">
        <v>45</v>
      </c>
    </row>
    <row r="98" spans="1:16" ht="25.5" x14ac:dyDescent="0.2">
      <c r="A98" s="12" t="s">
        <v>37</v>
      </c>
      <c r="B98" s="17">
        <v>36</v>
      </c>
      <c r="C98" s="17" t="s">
        <v>3730</v>
      </c>
      <c r="D98" s="12" t="s">
        <v>45</v>
      </c>
      <c r="E98" s="18" t="s">
        <v>3731</v>
      </c>
      <c r="F98" s="19" t="s">
        <v>3732</v>
      </c>
      <c r="G98" s="20">
        <v>3.44</v>
      </c>
      <c r="H98" s="21">
        <v>0</v>
      </c>
      <c r="I98" s="21">
        <f>ROUND(ROUND(H98,2)*ROUND(G98,3),2)</f>
        <v>0</v>
      </c>
      <c r="O98">
        <f>(I98*21)/100</f>
        <v>0</v>
      </c>
      <c r="P98" t="s">
        <v>17</v>
      </c>
    </row>
    <row r="99" spans="1:16" x14ac:dyDescent="0.2">
      <c r="A99" s="22" t="s">
        <v>42</v>
      </c>
      <c r="E99" s="23" t="s">
        <v>45</v>
      </c>
    </row>
    <row r="100" spans="1:16" x14ac:dyDescent="0.2">
      <c r="A100" s="24" t="s">
        <v>44</v>
      </c>
      <c r="E100" s="25" t="s">
        <v>45</v>
      </c>
    </row>
    <row r="101" spans="1:16" x14ac:dyDescent="0.2">
      <c r="A101" t="s">
        <v>46</v>
      </c>
      <c r="E101" s="23" t="s">
        <v>45</v>
      </c>
    </row>
    <row r="102" spans="1:16" x14ac:dyDescent="0.2">
      <c r="A102" s="12" t="s">
        <v>37</v>
      </c>
      <c r="B102" s="17">
        <v>37</v>
      </c>
      <c r="C102" s="17" t="s">
        <v>3733</v>
      </c>
      <c r="D102" s="12" t="s">
        <v>45</v>
      </c>
      <c r="E102" s="18" t="s">
        <v>3734</v>
      </c>
      <c r="F102" s="19" t="s">
        <v>3732</v>
      </c>
      <c r="G102" s="20">
        <v>2.91</v>
      </c>
      <c r="H102" s="21">
        <v>0</v>
      </c>
      <c r="I102" s="21">
        <f>ROUND(ROUND(H102,2)*ROUND(G102,3),2)</f>
        <v>0</v>
      </c>
      <c r="O102">
        <f>(I102*21)/100</f>
        <v>0</v>
      </c>
      <c r="P102" t="s">
        <v>17</v>
      </c>
    </row>
    <row r="103" spans="1:16" x14ac:dyDescent="0.2">
      <c r="A103" s="22" t="s">
        <v>42</v>
      </c>
      <c r="E103" s="23" t="s">
        <v>45</v>
      </c>
    </row>
    <row r="104" spans="1:16" x14ac:dyDescent="0.2">
      <c r="A104" s="24" t="s">
        <v>44</v>
      </c>
      <c r="E104" s="25" t="s">
        <v>45</v>
      </c>
    </row>
    <row r="105" spans="1:16" x14ac:dyDescent="0.2">
      <c r="A105" t="s">
        <v>46</v>
      </c>
      <c r="E105" s="23" t="s">
        <v>45</v>
      </c>
    </row>
    <row r="106" spans="1:16" x14ac:dyDescent="0.2">
      <c r="A106" s="12" t="s">
        <v>37</v>
      </c>
      <c r="B106" s="17">
        <v>38</v>
      </c>
      <c r="C106" s="17" t="s">
        <v>3735</v>
      </c>
      <c r="D106" s="12" t="s">
        <v>45</v>
      </c>
      <c r="E106" s="18" t="s">
        <v>3736</v>
      </c>
      <c r="F106" s="19" t="s">
        <v>96</v>
      </c>
      <c r="G106" s="20">
        <v>17.2</v>
      </c>
      <c r="H106" s="21">
        <v>0</v>
      </c>
      <c r="I106" s="21">
        <f>ROUND(ROUND(H106,2)*ROUND(G106,3),2)</f>
        <v>0</v>
      </c>
      <c r="O106">
        <f>(I106*21)/100</f>
        <v>0</v>
      </c>
      <c r="P106" t="s">
        <v>17</v>
      </c>
    </row>
    <row r="107" spans="1:16" x14ac:dyDescent="0.2">
      <c r="A107" s="22" t="s">
        <v>42</v>
      </c>
      <c r="E107" s="23" t="s">
        <v>45</v>
      </c>
    </row>
    <row r="108" spans="1:16" x14ac:dyDescent="0.2">
      <c r="A108" s="24" t="s">
        <v>44</v>
      </c>
      <c r="E108" s="25" t="s">
        <v>45</v>
      </c>
    </row>
    <row r="109" spans="1:16" x14ac:dyDescent="0.2">
      <c r="A109" t="s">
        <v>46</v>
      </c>
      <c r="E109" s="23" t="s">
        <v>45</v>
      </c>
    </row>
    <row r="110" spans="1:16" x14ac:dyDescent="0.2">
      <c r="A110" s="12" t="s">
        <v>37</v>
      </c>
      <c r="B110" s="17">
        <v>40</v>
      </c>
      <c r="C110" s="17" t="s">
        <v>3737</v>
      </c>
      <c r="D110" s="12" t="s">
        <v>45</v>
      </c>
      <c r="E110" s="18" t="s">
        <v>3738</v>
      </c>
      <c r="F110" s="19" t="s">
        <v>166</v>
      </c>
      <c r="G110" s="20">
        <v>49</v>
      </c>
      <c r="H110" s="21">
        <v>0</v>
      </c>
      <c r="I110" s="21">
        <f>ROUND(ROUND(H110,2)*ROUND(G110,3),2)</f>
        <v>0</v>
      </c>
      <c r="O110">
        <f>(I110*21)/100</f>
        <v>0</v>
      </c>
      <c r="P110" t="s">
        <v>17</v>
      </c>
    </row>
    <row r="111" spans="1:16" x14ac:dyDescent="0.2">
      <c r="A111" s="22" t="s">
        <v>42</v>
      </c>
      <c r="E111" s="23" t="s">
        <v>45</v>
      </c>
    </row>
    <row r="112" spans="1:16" x14ac:dyDescent="0.2">
      <c r="A112" s="24" t="s">
        <v>44</v>
      </c>
      <c r="E112" s="25" t="s">
        <v>45</v>
      </c>
    </row>
    <row r="113" spans="1:16" x14ac:dyDescent="0.2">
      <c r="A113" t="s">
        <v>46</v>
      </c>
      <c r="E113" s="23" t="s">
        <v>45</v>
      </c>
    </row>
    <row r="114" spans="1:16" x14ac:dyDescent="0.2">
      <c r="A114" s="12" t="s">
        <v>37</v>
      </c>
      <c r="B114" s="17">
        <v>43</v>
      </c>
      <c r="C114" s="17" t="s">
        <v>3739</v>
      </c>
      <c r="D114" s="12" t="s">
        <v>45</v>
      </c>
      <c r="E114" s="18" t="s">
        <v>3740</v>
      </c>
      <c r="F114" s="19" t="s">
        <v>166</v>
      </c>
      <c r="G114" s="20">
        <v>239</v>
      </c>
      <c r="H114" s="21">
        <v>0</v>
      </c>
      <c r="I114" s="21">
        <f>ROUND(ROUND(H114,2)*ROUND(G114,3),2)</f>
        <v>0</v>
      </c>
      <c r="O114">
        <f>(I114*21)/100</f>
        <v>0</v>
      </c>
      <c r="P114" t="s">
        <v>17</v>
      </c>
    </row>
    <row r="115" spans="1:16" x14ac:dyDescent="0.2">
      <c r="A115" s="22" t="s">
        <v>42</v>
      </c>
      <c r="E115" s="23" t="s">
        <v>45</v>
      </c>
    </row>
    <row r="116" spans="1:16" x14ac:dyDescent="0.2">
      <c r="A116" s="24" t="s">
        <v>44</v>
      </c>
      <c r="E116" s="25" t="s">
        <v>45</v>
      </c>
    </row>
    <row r="117" spans="1:16" x14ac:dyDescent="0.2">
      <c r="A117" t="s">
        <v>46</v>
      </c>
      <c r="E117" s="23" t="s">
        <v>45</v>
      </c>
    </row>
    <row r="118" spans="1:16" ht="25.5" x14ac:dyDescent="0.2">
      <c r="A118" s="12" t="s">
        <v>37</v>
      </c>
      <c r="B118" s="17">
        <v>46</v>
      </c>
      <c r="C118" s="17" t="s">
        <v>3741</v>
      </c>
      <c r="D118" s="12" t="s">
        <v>45</v>
      </c>
      <c r="E118" s="18" t="s">
        <v>3742</v>
      </c>
      <c r="F118" s="19" t="s">
        <v>150</v>
      </c>
      <c r="G118" s="20">
        <v>2E-3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17</v>
      </c>
    </row>
    <row r="119" spans="1:16" x14ac:dyDescent="0.2">
      <c r="A119" s="22" t="s">
        <v>42</v>
      </c>
      <c r="E119" s="23" t="s">
        <v>45</v>
      </c>
    </row>
    <row r="120" spans="1:16" x14ac:dyDescent="0.2">
      <c r="A120" s="24" t="s">
        <v>44</v>
      </c>
      <c r="E120" s="25" t="s">
        <v>45</v>
      </c>
    </row>
    <row r="121" spans="1:16" x14ac:dyDescent="0.2">
      <c r="A121" t="s">
        <v>46</v>
      </c>
      <c r="E121" s="23" t="s">
        <v>45</v>
      </c>
    </row>
    <row r="122" spans="1:16" ht="25.5" x14ac:dyDescent="0.2">
      <c r="A122" s="12" t="s">
        <v>37</v>
      </c>
      <c r="B122" s="17">
        <v>47</v>
      </c>
      <c r="C122" s="17" t="s">
        <v>3741</v>
      </c>
      <c r="D122" s="12" t="s">
        <v>18</v>
      </c>
      <c r="E122" s="18" t="s">
        <v>3743</v>
      </c>
      <c r="F122" s="19" t="s">
        <v>150</v>
      </c>
      <c r="G122" s="20">
        <v>1.6E-2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17</v>
      </c>
    </row>
    <row r="123" spans="1:16" x14ac:dyDescent="0.2">
      <c r="A123" s="22" t="s">
        <v>42</v>
      </c>
      <c r="E123" s="23" t="s">
        <v>45</v>
      </c>
    </row>
    <row r="124" spans="1:16" x14ac:dyDescent="0.2">
      <c r="A124" s="24" t="s">
        <v>44</v>
      </c>
      <c r="E124" s="25" t="s">
        <v>45</v>
      </c>
    </row>
    <row r="125" spans="1:16" x14ac:dyDescent="0.2">
      <c r="A125" t="s">
        <v>46</v>
      </c>
      <c r="E125" s="23" t="s">
        <v>45</v>
      </c>
    </row>
    <row r="126" spans="1:16" ht="25.5" x14ac:dyDescent="0.2">
      <c r="A126" s="12" t="s">
        <v>37</v>
      </c>
      <c r="B126" s="17">
        <v>49</v>
      </c>
      <c r="C126" s="17" t="s">
        <v>3744</v>
      </c>
      <c r="D126" s="12" t="s">
        <v>45</v>
      </c>
      <c r="E126" s="18" t="s">
        <v>3745</v>
      </c>
      <c r="F126" s="19" t="s">
        <v>150</v>
      </c>
      <c r="G126" s="20">
        <v>1.2E-2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17</v>
      </c>
    </row>
    <row r="127" spans="1:16" x14ac:dyDescent="0.2">
      <c r="A127" s="22" t="s">
        <v>42</v>
      </c>
      <c r="E127" s="23" t="s">
        <v>45</v>
      </c>
    </row>
    <row r="128" spans="1:16" x14ac:dyDescent="0.2">
      <c r="A128" s="24" t="s">
        <v>44</v>
      </c>
      <c r="E128" s="25" t="s">
        <v>45</v>
      </c>
    </row>
    <row r="129" spans="1:16" x14ac:dyDescent="0.2">
      <c r="A129" t="s">
        <v>46</v>
      </c>
      <c r="E129" s="23" t="s">
        <v>45</v>
      </c>
    </row>
    <row r="130" spans="1:16" ht="25.5" x14ac:dyDescent="0.2">
      <c r="A130" s="12" t="s">
        <v>37</v>
      </c>
      <c r="B130" s="17">
        <v>50</v>
      </c>
      <c r="C130" s="17" t="s">
        <v>3744</v>
      </c>
      <c r="D130" s="12" t="s">
        <v>18</v>
      </c>
      <c r="E130" s="18" t="s">
        <v>3746</v>
      </c>
      <c r="F130" s="19" t="s">
        <v>150</v>
      </c>
      <c r="G130" s="20">
        <v>8.6999999999999994E-2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2" t="s">
        <v>42</v>
      </c>
      <c r="E131" s="23" t="s">
        <v>45</v>
      </c>
    </row>
    <row r="132" spans="1:16" x14ac:dyDescent="0.2">
      <c r="A132" s="24" t="s">
        <v>44</v>
      </c>
      <c r="E132" s="25" t="s">
        <v>45</v>
      </c>
    </row>
    <row r="133" spans="1:16" x14ac:dyDescent="0.2">
      <c r="A133" t="s">
        <v>46</v>
      </c>
      <c r="E133" s="23" t="s">
        <v>45</v>
      </c>
    </row>
    <row r="134" spans="1:16" ht="25.5" x14ac:dyDescent="0.2">
      <c r="A134" s="12" t="s">
        <v>37</v>
      </c>
      <c r="B134" s="17">
        <v>52</v>
      </c>
      <c r="C134" s="17" t="s">
        <v>3747</v>
      </c>
      <c r="D134" s="12" t="s">
        <v>45</v>
      </c>
      <c r="E134" s="18" t="s">
        <v>3748</v>
      </c>
      <c r="F134" s="19" t="s">
        <v>166</v>
      </c>
      <c r="G134" s="20">
        <v>49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2" t="s">
        <v>42</v>
      </c>
      <c r="E135" s="23" t="s">
        <v>45</v>
      </c>
    </row>
    <row r="136" spans="1:16" x14ac:dyDescent="0.2">
      <c r="A136" s="24" t="s">
        <v>44</v>
      </c>
      <c r="E136" s="25" t="s">
        <v>45</v>
      </c>
    </row>
    <row r="137" spans="1:16" x14ac:dyDescent="0.2">
      <c r="A137" t="s">
        <v>46</v>
      </c>
      <c r="E137" s="23" t="s">
        <v>45</v>
      </c>
    </row>
    <row r="138" spans="1:16" ht="25.5" x14ac:dyDescent="0.2">
      <c r="A138" s="12" t="s">
        <v>37</v>
      </c>
      <c r="B138" s="17">
        <v>54</v>
      </c>
      <c r="C138" s="17" t="s">
        <v>3749</v>
      </c>
      <c r="D138" s="12" t="s">
        <v>45</v>
      </c>
      <c r="E138" s="18" t="s">
        <v>3750</v>
      </c>
      <c r="F138" s="19" t="s">
        <v>166</v>
      </c>
      <c r="G138" s="20">
        <v>239</v>
      </c>
      <c r="H138" s="21">
        <v>0</v>
      </c>
      <c r="I138" s="21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2" t="s">
        <v>42</v>
      </c>
      <c r="E139" s="23" t="s">
        <v>45</v>
      </c>
    </row>
    <row r="140" spans="1:16" x14ac:dyDescent="0.2">
      <c r="A140" s="24" t="s">
        <v>44</v>
      </c>
      <c r="E140" s="25" t="s">
        <v>45</v>
      </c>
    </row>
    <row r="141" spans="1:16" x14ac:dyDescent="0.2">
      <c r="A141" t="s">
        <v>46</v>
      </c>
      <c r="E141" s="23" t="s">
        <v>45</v>
      </c>
    </row>
    <row r="142" spans="1:16" x14ac:dyDescent="0.2">
      <c r="A142" s="12" t="s">
        <v>37</v>
      </c>
      <c r="B142" s="17">
        <v>56</v>
      </c>
      <c r="C142" s="17" t="s">
        <v>3751</v>
      </c>
      <c r="D142" s="12" t="s">
        <v>45</v>
      </c>
      <c r="E142" s="18" t="s">
        <v>3752</v>
      </c>
      <c r="F142" s="19" t="s">
        <v>180</v>
      </c>
      <c r="G142" s="20">
        <v>68.8</v>
      </c>
      <c r="H142" s="21">
        <v>0</v>
      </c>
      <c r="I142" s="21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2" t="s">
        <v>42</v>
      </c>
      <c r="E143" s="23" t="s">
        <v>45</v>
      </c>
    </row>
    <row r="144" spans="1:16" x14ac:dyDescent="0.2">
      <c r="A144" s="24" t="s">
        <v>44</v>
      </c>
      <c r="E144" s="25" t="s">
        <v>45</v>
      </c>
    </row>
    <row r="145" spans="1:16" x14ac:dyDescent="0.2">
      <c r="A145" t="s">
        <v>46</v>
      </c>
      <c r="E145" s="23" t="s">
        <v>45</v>
      </c>
    </row>
    <row r="146" spans="1:16" x14ac:dyDescent="0.2">
      <c r="A146" s="12" t="s">
        <v>37</v>
      </c>
      <c r="B146" s="17">
        <v>60</v>
      </c>
      <c r="C146" s="17" t="s">
        <v>3751</v>
      </c>
      <c r="D146" s="12" t="s">
        <v>18</v>
      </c>
      <c r="E146" s="18" t="s">
        <v>3753</v>
      </c>
      <c r="F146" s="19" t="s">
        <v>180</v>
      </c>
      <c r="G146" s="20">
        <v>68.8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17</v>
      </c>
    </row>
    <row r="147" spans="1:16" x14ac:dyDescent="0.2">
      <c r="A147" s="22" t="s">
        <v>42</v>
      </c>
      <c r="E147" s="23" t="s">
        <v>45</v>
      </c>
    </row>
    <row r="148" spans="1:16" x14ac:dyDescent="0.2">
      <c r="A148" s="24" t="s">
        <v>44</v>
      </c>
      <c r="E148" s="25" t="s">
        <v>45</v>
      </c>
    </row>
    <row r="149" spans="1:16" x14ac:dyDescent="0.2">
      <c r="A149" t="s">
        <v>46</v>
      </c>
      <c r="E149" s="23" t="s">
        <v>45</v>
      </c>
    </row>
    <row r="150" spans="1:16" x14ac:dyDescent="0.2">
      <c r="A150" s="12" t="s">
        <v>37</v>
      </c>
      <c r="B150" s="17">
        <v>63</v>
      </c>
      <c r="C150" s="17" t="s">
        <v>3754</v>
      </c>
      <c r="D150" s="12" t="s">
        <v>45</v>
      </c>
      <c r="E150" s="18" t="s">
        <v>3755</v>
      </c>
      <c r="F150" s="19" t="s">
        <v>180</v>
      </c>
      <c r="G150" s="20">
        <v>68.8</v>
      </c>
      <c r="H150" s="21">
        <v>0</v>
      </c>
      <c r="I150" s="21">
        <f>ROUND(ROUND(H150,2)*ROUND(G150,3),2)</f>
        <v>0</v>
      </c>
      <c r="O150">
        <f>(I150*21)/100</f>
        <v>0</v>
      </c>
      <c r="P150" t="s">
        <v>17</v>
      </c>
    </row>
    <row r="151" spans="1:16" x14ac:dyDescent="0.2">
      <c r="A151" s="22" t="s">
        <v>42</v>
      </c>
      <c r="E151" s="23" t="s">
        <v>45</v>
      </c>
    </row>
    <row r="152" spans="1:16" x14ac:dyDescent="0.2">
      <c r="A152" s="24" t="s">
        <v>44</v>
      </c>
      <c r="E152" s="25" t="s">
        <v>45</v>
      </c>
    </row>
    <row r="153" spans="1:16" x14ac:dyDescent="0.2">
      <c r="A153" t="s">
        <v>46</v>
      </c>
      <c r="E153" s="23" t="s">
        <v>45</v>
      </c>
    </row>
    <row r="154" spans="1:16" x14ac:dyDescent="0.2">
      <c r="A154" s="12" t="s">
        <v>37</v>
      </c>
      <c r="B154" s="17">
        <v>67</v>
      </c>
      <c r="C154" s="17" t="s">
        <v>3754</v>
      </c>
      <c r="D154" s="12" t="s">
        <v>18</v>
      </c>
      <c r="E154" s="18" t="s">
        <v>3755</v>
      </c>
      <c r="F154" s="19" t="s">
        <v>180</v>
      </c>
      <c r="G154" s="20">
        <v>68.8</v>
      </c>
      <c r="H154" s="21">
        <v>0</v>
      </c>
      <c r="I154" s="21">
        <f>ROUND(ROUND(H154,2)*ROUND(G154,3),2)</f>
        <v>0</v>
      </c>
      <c r="O154">
        <f>(I154*21)/100</f>
        <v>0</v>
      </c>
      <c r="P154" t="s">
        <v>17</v>
      </c>
    </row>
    <row r="155" spans="1:16" x14ac:dyDescent="0.2">
      <c r="A155" s="22" t="s">
        <v>42</v>
      </c>
      <c r="E155" s="23" t="s">
        <v>45</v>
      </c>
    </row>
    <row r="156" spans="1:16" x14ac:dyDescent="0.2">
      <c r="A156" s="24" t="s">
        <v>44</v>
      </c>
      <c r="E156" s="25" t="s">
        <v>45</v>
      </c>
    </row>
    <row r="157" spans="1:16" x14ac:dyDescent="0.2">
      <c r="A157" t="s">
        <v>46</v>
      </c>
      <c r="E157" s="23" t="s">
        <v>45</v>
      </c>
    </row>
    <row r="158" spans="1:16" x14ac:dyDescent="0.2">
      <c r="A158" s="12" t="s">
        <v>37</v>
      </c>
      <c r="B158" s="17">
        <v>86</v>
      </c>
      <c r="C158" s="17" t="s">
        <v>16</v>
      </c>
      <c r="D158" s="12" t="s">
        <v>45</v>
      </c>
      <c r="E158" s="18" t="s">
        <v>3756</v>
      </c>
      <c r="F158" s="19" t="s">
        <v>180</v>
      </c>
      <c r="G158" s="20">
        <v>55.04</v>
      </c>
      <c r="H158" s="21">
        <v>0</v>
      </c>
      <c r="I158" s="21">
        <f>ROUND(ROUND(H158,2)*ROUND(G158,3),2)</f>
        <v>0</v>
      </c>
      <c r="O158">
        <f>(I158*21)/100</f>
        <v>0</v>
      </c>
      <c r="P158" t="s">
        <v>17</v>
      </c>
    </row>
    <row r="159" spans="1:16" x14ac:dyDescent="0.2">
      <c r="A159" s="22" t="s">
        <v>42</v>
      </c>
      <c r="E159" s="23" t="s">
        <v>45</v>
      </c>
    </row>
    <row r="160" spans="1:16" x14ac:dyDescent="0.2">
      <c r="A160" s="24" t="s">
        <v>44</v>
      </c>
      <c r="E160" s="25" t="s">
        <v>45</v>
      </c>
    </row>
    <row r="161" spans="1:16" x14ac:dyDescent="0.2">
      <c r="A161" t="s">
        <v>46</v>
      </c>
      <c r="E161" s="23" t="s">
        <v>45</v>
      </c>
    </row>
    <row r="162" spans="1:16" x14ac:dyDescent="0.2">
      <c r="A162" s="12" t="s">
        <v>37</v>
      </c>
      <c r="B162" s="17">
        <v>90</v>
      </c>
      <c r="C162" s="17" t="s">
        <v>25</v>
      </c>
      <c r="D162" s="12" t="s">
        <v>45</v>
      </c>
      <c r="E162" s="18" t="s">
        <v>3757</v>
      </c>
      <c r="F162" s="19" t="s">
        <v>681</v>
      </c>
      <c r="G162" s="20">
        <v>103.2</v>
      </c>
      <c r="H162" s="21">
        <v>0</v>
      </c>
      <c r="I162" s="21">
        <f>ROUND(ROUND(H162,2)*ROUND(G162,3),2)</f>
        <v>0</v>
      </c>
      <c r="O162">
        <f>(I162*21)/100</f>
        <v>0</v>
      </c>
      <c r="P162" t="s">
        <v>17</v>
      </c>
    </row>
    <row r="163" spans="1:16" x14ac:dyDescent="0.2">
      <c r="A163" s="22" t="s">
        <v>42</v>
      </c>
      <c r="E163" s="23" t="s">
        <v>45</v>
      </c>
    </row>
    <row r="164" spans="1:16" x14ac:dyDescent="0.2">
      <c r="A164" s="24" t="s">
        <v>44</v>
      </c>
      <c r="E164" s="25" t="s">
        <v>45</v>
      </c>
    </row>
    <row r="165" spans="1:16" x14ac:dyDescent="0.2">
      <c r="A165" t="s">
        <v>46</v>
      </c>
      <c r="E165" s="23" t="s">
        <v>45</v>
      </c>
    </row>
    <row r="166" spans="1:16" x14ac:dyDescent="0.2">
      <c r="A166" s="12" t="s">
        <v>37</v>
      </c>
      <c r="B166" s="17">
        <v>91</v>
      </c>
      <c r="C166" s="17" t="s">
        <v>27</v>
      </c>
      <c r="D166" s="12" t="s">
        <v>45</v>
      </c>
      <c r="E166" s="18" t="s">
        <v>3758</v>
      </c>
      <c r="F166" s="19" t="s">
        <v>681</v>
      </c>
      <c r="G166" s="20">
        <v>13.76</v>
      </c>
      <c r="H166" s="21">
        <v>0</v>
      </c>
      <c r="I166" s="21">
        <f>ROUND(ROUND(H166,2)*ROUND(G166,3),2)</f>
        <v>0</v>
      </c>
      <c r="O166">
        <f>(I166*21)/100</f>
        <v>0</v>
      </c>
      <c r="P166" t="s">
        <v>17</v>
      </c>
    </row>
    <row r="167" spans="1:16" x14ac:dyDescent="0.2">
      <c r="A167" s="22" t="s">
        <v>42</v>
      </c>
      <c r="E167" s="23" t="s">
        <v>45</v>
      </c>
    </row>
    <row r="168" spans="1:16" x14ac:dyDescent="0.2">
      <c r="A168" s="24" t="s">
        <v>44</v>
      </c>
      <c r="E168" s="25" t="s">
        <v>45</v>
      </c>
    </row>
    <row r="169" spans="1:16" x14ac:dyDescent="0.2">
      <c r="A169" t="s">
        <v>46</v>
      </c>
      <c r="E169" s="23" t="s">
        <v>45</v>
      </c>
    </row>
    <row r="170" spans="1:16" ht="25.5" x14ac:dyDescent="0.2">
      <c r="A170" s="12" t="s">
        <v>37</v>
      </c>
      <c r="B170" s="17">
        <v>94</v>
      </c>
      <c r="C170" s="17" t="s">
        <v>29</v>
      </c>
      <c r="D170" s="12" t="s">
        <v>45</v>
      </c>
      <c r="E170" s="18" t="s">
        <v>3759</v>
      </c>
      <c r="F170" s="19" t="s">
        <v>96</v>
      </c>
      <c r="G170" s="20">
        <v>1032</v>
      </c>
      <c r="H170" s="21">
        <v>0</v>
      </c>
      <c r="I170" s="21">
        <f>ROUND(ROUND(H170,2)*ROUND(G170,3),2)</f>
        <v>0</v>
      </c>
      <c r="O170">
        <f>(I170*21)/100</f>
        <v>0</v>
      </c>
      <c r="P170" t="s">
        <v>17</v>
      </c>
    </row>
    <row r="171" spans="1:16" x14ac:dyDescent="0.2">
      <c r="A171" s="22" t="s">
        <v>42</v>
      </c>
      <c r="E171" s="23" t="s">
        <v>45</v>
      </c>
    </row>
    <row r="172" spans="1:16" x14ac:dyDescent="0.2">
      <c r="A172" s="24" t="s">
        <v>44</v>
      </c>
      <c r="E172" s="25" t="s">
        <v>45</v>
      </c>
    </row>
    <row r="173" spans="1:16" x14ac:dyDescent="0.2">
      <c r="A173" t="s">
        <v>46</v>
      </c>
      <c r="E173" s="23" t="s">
        <v>45</v>
      </c>
    </row>
    <row r="174" spans="1:16" x14ac:dyDescent="0.2">
      <c r="A174" s="12" t="s">
        <v>37</v>
      </c>
      <c r="B174" s="17">
        <v>96</v>
      </c>
      <c r="C174" s="17" t="s">
        <v>64</v>
      </c>
      <c r="D174" s="12" t="s">
        <v>45</v>
      </c>
      <c r="E174" s="18" t="s">
        <v>3760</v>
      </c>
      <c r="F174" s="19" t="s">
        <v>96</v>
      </c>
      <c r="G174" s="20">
        <v>1032</v>
      </c>
      <c r="H174" s="21">
        <v>0</v>
      </c>
      <c r="I174" s="21">
        <f>ROUND(ROUND(H174,2)*ROUND(G174,3),2)</f>
        <v>0</v>
      </c>
      <c r="O174">
        <f>(I174*21)/100</f>
        <v>0</v>
      </c>
      <c r="P174" t="s">
        <v>17</v>
      </c>
    </row>
    <row r="175" spans="1:16" x14ac:dyDescent="0.2">
      <c r="A175" s="22" t="s">
        <v>42</v>
      </c>
      <c r="E175" s="23" t="s">
        <v>45</v>
      </c>
    </row>
    <row r="176" spans="1:16" x14ac:dyDescent="0.2">
      <c r="A176" s="24" t="s">
        <v>44</v>
      </c>
      <c r="E176" s="25" t="s">
        <v>45</v>
      </c>
    </row>
    <row r="177" spans="1:18" x14ac:dyDescent="0.2">
      <c r="A177" t="s">
        <v>46</v>
      </c>
      <c r="E177" s="23" t="s">
        <v>45</v>
      </c>
    </row>
    <row r="178" spans="1:18" x14ac:dyDescent="0.2">
      <c r="A178" s="12" t="s">
        <v>37</v>
      </c>
      <c r="B178" s="17">
        <v>97</v>
      </c>
      <c r="C178" s="17" t="s">
        <v>67</v>
      </c>
      <c r="D178" s="12" t="s">
        <v>45</v>
      </c>
      <c r="E178" s="18" t="s">
        <v>3761</v>
      </c>
      <c r="F178" s="19" t="s">
        <v>3706</v>
      </c>
      <c r="G178" s="20">
        <v>619.20000000000005</v>
      </c>
      <c r="H178" s="21">
        <v>0</v>
      </c>
      <c r="I178" s="21">
        <f>ROUND(ROUND(H178,2)*ROUND(G178,3),2)</f>
        <v>0</v>
      </c>
      <c r="O178">
        <f>(I178*21)/100</f>
        <v>0</v>
      </c>
      <c r="P178" t="s">
        <v>17</v>
      </c>
    </row>
    <row r="179" spans="1:18" x14ac:dyDescent="0.2">
      <c r="A179" s="22" t="s">
        <v>42</v>
      </c>
      <c r="E179" s="23" t="s">
        <v>45</v>
      </c>
    </row>
    <row r="180" spans="1:18" x14ac:dyDescent="0.2">
      <c r="A180" s="24" t="s">
        <v>44</v>
      </c>
      <c r="E180" s="25" t="s">
        <v>45</v>
      </c>
    </row>
    <row r="181" spans="1:18" x14ac:dyDescent="0.2">
      <c r="A181" t="s">
        <v>46</v>
      </c>
      <c r="E181" s="23" t="s">
        <v>45</v>
      </c>
    </row>
    <row r="182" spans="1:18" x14ac:dyDescent="0.2">
      <c r="A182" s="12" t="s">
        <v>37</v>
      </c>
      <c r="B182" s="17">
        <v>100</v>
      </c>
      <c r="C182" s="17" t="s">
        <v>32</v>
      </c>
      <c r="D182" s="12" t="s">
        <v>45</v>
      </c>
      <c r="E182" s="18" t="s">
        <v>3762</v>
      </c>
      <c r="F182" s="19" t="s">
        <v>96</v>
      </c>
      <c r="G182" s="20">
        <v>344</v>
      </c>
      <c r="H182" s="21">
        <v>0</v>
      </c>
      <c r="I182" s="21">
        <f>ROUND(ROUND(H182,2)*ROUND(G182,3),2)</f>
        <v>0</v>
      </c>
      <c r="O182">
        <f>(I182*21)/100</f>
        <v>0</v>
      </c>
      <c r="P182" t="s">
        <v>17</v>
      </c>
    </row>
    <row r="183" spans="1:18" x14ac:dyDescent="0.2">
      <c r="A183" s="22" t="s">
        <v>42</v>
      </c>
      <c r="E183" s="23" t="s">
        <v>45</v>
      </c>
    </row>
    <row r="184" spans="1:18" x14ac:dyDescent="0.2">
      <c r="A184" s="24" t="s">
        <v>44</v>
      </c>
      <c r="E184" s="25" t="s">
        <v>45</v>
      </c>
    </row>
    <row r="185" spans="1:18" x14ac:dyDescent="0.2">
      <c r="A185" t="s">
        <v>46</v>
      </c>
      <c r="E185" s="23" t="s">
        <v>45</v>
      </c>
    </row>
    <row r="186" spans="1:18" x14ac:dyDescent="0.2">
      <c r="A186" s="12" t="s">
        <v>37</v>
      </c>
      <c r="B186" s="17">
        <v>102</v>
      </c>
      <c r="C186" s="17" t="s">
        <v>39</v>
      </c>
      <c r="D186" s="12" t="s">
        <v>45</v>
      </c>
      <c r="E186" s="18" t="s">
        <v>3763</v>
      </c>
      <c r="F186" s="19" t="s">
        <v>96</v>
      </c>
      <c r="G186" s="20">
        <v>344</v>
      </c>
      <c r="H186" s="21">
        <v>0</v>
      </c>
      <c r="I186" s="21">
        <f>ROUND(ROUND(H186,2)*ROUND(G186,3),2)</f>
        <v>0</v>
      </c>
      <c r="O186">
        <f>(I186*21)/100</f>
        <v>0</v>
      </c>
      <c r="P186" t="s">
        <v>17</v>
      </c>
    </row>
    <row r="187" spans="1:18" x14ac:dyDescent="0.2">
      <c r="A187" s="22" t="s">
        <v>42</v>
      </c>
      <c r="E187" s="23" t="s">
        <v>45</v>
      </c>
    </row>
    <row r="188" spans="1:18" x14ac:dyDescent="0.2">
      <c r="A188" s="24" t="s">
        <v>44</v>
      </c>
      <c r="E188" s="25" t="s">
        <v>45</v>
      </c>
    </row>
    <row r="189" spans="1:18" x14ac:dyDescent="0.2">
      <c r="A189" t="s">
        <v>46</v>
      </c>
      <c r="E189" s="23" t="s">
        <v>45</v>
      </c>
    </row>
    <row r="190" spans="1:18" ht="12.75" customHeight="1" x14ac:dyDescent="0.2">
      <c r="A190" s="2" t="s">
        <v>35</v>
      </c>
      <c r="B190" s="2"/>
      <c r="C190" s="27" t="s">
        <v>27</v>
      </c>
      <c r="D190" s="2"/>
      <c r="E190" s="15" t="s">
        <v>3764</v>
      </c>
      <c r="F190" s="2"/>
      <c r="G190" s="2"/>
      <c r="H190" s="2"/>
      <c r="I190" s="28">
        <f>0+Q190</f>
        <v>0</v>
      </c>
      <c r="O190">
        <f>0+R190</f>
        <v>0</v>
      </c>
      <c r="Q190">
        <f>0+I191+I195+I199+I203+I207+I211+I215+I219+I223+I227+I231+I235+I239+I243+I247+I251+I255+I259+I263+I267</f>
        <v>0</v>
      </c>
      <c r="R190">
        <f>0+O191+O195+O199+O203+O207+O211+O215+O219+O223+O227+O231+O235+O239+O243+O247+O251+O255+O259+O263+O267</f>
        <v>0</v>
      </c>
    </row>
    <row r="191" spans="1:18" x14ac:dyDescent="0.2">
      <c r="A191" s="12" t="s">
        <v>37</v>
      </c>
      <c r="B191" s="17">
        <v>13</v>
      </c>
      <c r="C191" s="17" t="s">
        <v>93</v>
      </c>
      <c r="D191" s="12" t="s">
        <v>45</v>
      </c>
      <c r="E191" s="18" t="s">
        <v>3765</v>
      </c>
      <c r="F191" s="19" t="s">
        <v>180</v>
      </c>
      <c r="G191" s="20">
        <v>0.6</v>
      </c>
      <c r="H191" s="21">
        <v>0</v>
      </c>
      <c r="I191" s="21">
        <f>ROUND(ROUND(H191,2)*ROUND(G191,3),2)</f>
        <v>0</v>
      </c>
      <c r="O191">
        <f>(I191*21)/100</f>
        <v>0</v>
      </c>
      <c r="P191" t="s">
        <v>17</v>
      </c>
    </row>
    <row r="192" spans="1:18" x14ac:dyDescent="0.2">
      <c r="A192" s="22" t="s">
        <v>42</v>
      </c>
      <c r="E192" s="23" t="s">
        <v>45</v>
      </c>
    </row>
    <row r="193" spans="1:16" x14ac:dyDescent="0.2">
      <c r="A193" s="24" t="s">
        <v>44</v>
      </c>
      <c r="E193" s="25" t="s">
        <v>45</v>
      </c>
    </row>
    <row r="194" spans="1:16" x14ac:dyDescent="0.2">
      <c r="A194" t="s">
        <v>46</v>
      </c>
      <c r="E194" s="23" t="s">
        <v>45</v>
      </c>
    </row>
    <row r="195" spans="1:16" x14ac:dyDescent="0.2">
      <c r="A195" s="12" t="s">
        <v>37</v>
      </c>
      <c r="B195" s="17">
        <v>15</v>
      </c>
      <c r="C195" s="17" t="s">
        <v>99</v>
      </c>
      <c r="D195" s="12" t="s">
        <v>45</v>
      </c>
      <c r="E195" s="18" t="s">
        <v>3766</v>
      </c>
      <c r="F195" s="19" t="s">
        <v>681</v>
      </c>
      <c r="G195" s="20">
        <v>216.5</v>
      </c>
      <c r="H195" s="21">
        <v>0</v>
      </c>
      <c r="I195" s="21">
        <f>ROUND(ROUND(H195,2)*ROUND(G195,3),2)</f>
        <v>0</v>
      </c>
      <c r="O195">
        <f>(I195*21)/100</f>
        <v>0</v>
      </c>
      <c r="P195" t="s">
        <v>17</v>
      </c>
    </row>
    <row r="196" spans="1:16" x14ac:dyDescent="0.2">
      <c r="A196" s="22" t="s">
        <v>42</v>
      </c>
      <c r="E196" s="23" t="s">
        <v>45</v>
      </c>
    </row>
    <row r="197" spans="1:16" x14ac:dyDescent="0.2">
      <c r="A197" s="24" t="s">
        <v>44</v>
      </c>
      <c r="E197" s="25" t="s">
        <v>45</v>
      </c>
    </row>
    <row r="198" spans="1:16" x14ac:dyDescent="0.2">
      <c r="A198" t="s">
        <v>46</v>
      </c>
      <c r="E198" s="23" t="s">
        <v>45</v>
      </c>
    </row>
    <row r="199" spans="1:16" x14ac:dyDescent="0.2">
      <c r="A199" s="12" t="s">
        <v>37</v>
      </c>
      <c r="B199" s="17">
        <v>17</v>
      </c>
      <c r="C199" s="17" t="s">
        <v>103</v>
      </c>
      <c r="D199" s="12" t="s">
        <v>45</v>
      </c>
      <c r="E199" s="18" t="s">
        <v>3767</v>
      </c>
      <c r="F199" s="19" t="s">
        <v>180</v>
      </c>
      <c r="G199" s="20">
        <v>346.4</v>
      </c>
      <c r="H199" s="21">
        <v>0</v>
      </c>
      <c r="I199" s="21">
        <f>ROUND(ROUND(H199,2)*ROUND(G199,3),2)</f>
        <v>0</v>
      </c>
      <c r="O199">
        <f>(I199*21)/100</f>
        <v>0</v>
      </c>
      <c r="P199" t="s">
        <v>17</v>
      </c>
    </row>
    <row r="200" spans="1:16" x14ac:dyDescent="0.2">
      <c r="A200" s="22" t="s">
        <v>42</v>
      </c>
      <c r="E200" s="23" t="s">
        <v>45</v>
      </c>
    </row>
    <row r="201" spans="1:16" x14ac:dyDescent="0.2">
      <c r="A201" s="24" t="s">
        <v>44</v>
      </c>
      <c r="E201" s="25" t="s">
        <v>45</v>
      </c>
    </row>
    <row r="202" spans="1:16" x14ac:dyDescent="0.2">
      <c r="A202" t="s">
        <v>46</v>
      </c>
      <c r="E202" s="23" t="s">
        <v>45</v>
      </c>
    </row>
    <row r="203" spans="1:16" x14ac:dyDescent="0.2">
      <c r="A203" s="12" t="s">
        <v>37</v>
      </c>
      <c r="B203" s="17">
        <v>19</v>
      </c>
      <c r="C203" s="17" t="s">
        <v>107</v>
      </c>
      <c r="D203" s="12" t="s">
        <v>45</v>
      </c>
      <c r="E203" s="18" t="s">
        <v>3768</v>
      </c>
      <c r="F203" s="19" t="s">
        <v>3710</v>
      </c>
      <c r="G203" s="20">
        <v>346400</v>
      </c>
      <c r="H203" s="21">
        <v>0</v>
      </c>
      <c r="I203" s="21">
        <f>ROUND(ROUND(H203,2)*ROUND(G203,3),2)</f>
        <v>0</v>
      </c>
      <c r="O203">
        <f>(I203*21)/100</f>
        <v>0</v>
      </c>
      <c r="P203" t="s">
        <v>17</v>
      </c>
    </row>
    <row r="204" spans="1:16" x14ac:dyDescent="0.2">
      <c r="A204" s="22" t="s">
        <v>42</v>
      </c>
      <c r="E204" s="23" t="s">
        <v>45</v>
      </c>
    </row>
    <row r="205" spans="1:16" x14ac:dyDescent="0.2">
      <c r="A205" s="24" t="s">
        <v>44</v>
      </c>
      <c r="E205" s="25" t="s">
        <v>45</v>
      </c>
    </row>
    <row r="206" spans="1:16" x14ac:dyDescent="0.2">
      <c r="A206" t="s">
        <v>46</v>
      </c>
      <c r="E206" s="23" t="s">
        <v>45</v>
      </c>
    </row>
    <row r="207" spans="1:16" ht="25.5" x14ac:dyDescent="0.2">
      <c r="A207" s="12" t="s">
        <v>37</v>
      </c>
      <c r="B207" s="17">
        <v>22</v>
      </c>
      <c r="C207" s="17" t="s">
        <v>3769</v>
      </c>
      <c r="D207" s="12" t="s">
        <v>45</v>
      </c>
      <c r="E207" s="18" t="s">
        <v>3770</v>
      </c>
      <c r="F207" s="19" t="s">
        <v>96</v>
      </c>
      <c r="G207" s="20">
        <v>148</v>
      </c>
      <c r="H207" s="21">
        <v>0</v>
      </c>
      <c r="I207" s="21">
        <f>ROUND(ROUND(H207,2)*ROUND(G207,3),2)</f>
        <v>0</v>
      </c>
      <c r="O207">
        <f>(I207*21)/100</f>
        <v>0</v>
      </c>
      <c r="P207" t="s">
        <v>17</v>
      </c>
    </row>
    <row r="208" spans="1:16" x14ac:dyDescent="0.2">
      <c r="A208" s="22" t="s">
        <v>42</v>
      </c>
      <c r="E208" s="23" t="s">
        <v>45</v>
      </c>
    </row>
    <row r="209" spans="1:16" x14ac:dyDescent="0.2">
      <c r="A209" s="24" t="s">
        <v>44</v>
      </c>
      <c r="E209" s="25" t="s">
        <v>45</v>
      </c>
    </row>
    <row r="210" spans="1:16" x14ac:dyDescent="0.2">
      <c r="A210" t="s">
        <v>46</v>
      </c>
      <c r="E210" s="23" t="s">
        <v>45</v>
      </c>
    </row>
    <row r="211" spans="1:16" ht="25.5" x14ac:dyDescent="0.2">
      <c r="A211" s="12" t="s">
        <v>37</v>
      </c>
      <c r="B211" s="17">
        <v>24</v>
      </c>
      <c r="C211" s="17" t="s">
        <v>3771</v>
      </c>
      <c r="D211" s="12" t="s">
        <v>45</v>
      </c>
      <c r="E211" s="18" t="s">
        <v>3772</v>
      </c>
      <c r="F211" s="19" t="s">
        <v>96</v>
      </c>
      <c r="G211" s="20">
        <v>120</v>
      </c>
      <c r="H211" s="21">
        <v>0</v>
      </c>
      <c r="I211" s="21">
        <f>ROUND(ROUND(H211,2)*ROUND(G211,3),2)</f>
        <v>0</v>
      </c>
      <c r="O211">
        <f>(I211*21)/100</f>
        <v>0</v>
      </c>
      <c r="P211" t="s">
        <v>17</v>
      </c>
    </row>
    <row r="212" spans="1:16" x14ac:dyDescent="0.2">
      <c r="A212" s="22" t="s">
        <v>42</v>
      </c>
      <c r="E212" s="23" t="s">
        <v>45</v>
      </c>
    </row>
    <row r="213" spans="1:16" x14ac:dyDescent="0.2">
      <c r="A213" s="24" t="s">
        <v>44</v>
      </c>
      <c r="E213" s="25" t="s">
        <v>45</v>
      </c>
    </row>
    <row r="214" spans="1:16" x14ac:dyDescent="0.2">
      <c r="A214" t="s">
        <v>46</v>
      </c>
      <c r="E214" s="23" t="s">
        <v>45</v>
      </c>
    </row>
    <row r="215" spans="1:16" ht="25.5" x14ac:dyDescent="0.2">
      <c r="A215" s="12" t="s">
        <v>37</v>
      </c>
      <c r="B215" s="17">
        <v>25</v>
      </c>
      <c r="C215" s="17" t="s">
        <v>3773</v>
      </c>
      <c r="D215" s="12" t="s">
        <v>45</v>
      </c>
      <c r="E215" s="18" t="s">
        <v>3774</v>
      </c>
      <c r="F215" s="19" t="s">
        <v>96</v>
      </c>
      <c r="G215" s="20">
        <v>3884</v>
      </c>
      <c r="H215" s="21">
        <v>0</v>
      </c>
      <c r="I215" s="21">
        <f>ROUND(ROUND(H215,2)*ROUND(G215,3),2)</f>
        <v>0</v>
      </c>
      <c r="O215">
        <f>(I215*21)/100</f>
        <v>0</v>
      </c>
      <c r="P215" t="s">
        <v>17</v>
      </c>
    </row>
    <row r="216" spans="1:16" x14ac:dyDescent="0.2">
      <c r="A216" s="22" t="s">
        <v>42</v>
      </c>
      <c r="E216" s="23" t="s">
        <v>45</v>
      </c>
    </row>
    <row r="217" spans="1:16" x14ac:dyDescent="0.2">
      <c r="A217" s="24" t="s">
        <v>44</v>
      </c>
      <c r="E217" s="25" t="s">
        <v>45</v>
      </c>
    </row>
    <row r="218" spans="1:16" x14ac:dyDescent="0.2">
      <c r="A218" t="s">
        <v>46</v>
      </c>
      <c r="E218" s="23" t="s">
        <v>45</v>
      </c>
    </row>
    <row r="219" spans="1:16" x14ac:dyDescent="0.2">
      <c r="A219" s="12" t="s">
        <v>37</v>
      </c>
      <c r="B219" s="17">
        <v>27</v>
      </c>
      <c r="C219" s="17" t="s">
        <v>3775</v>
      </c>
      <c r="D219" s="12" t="s">
        <v>45</v>
      </c>
      <c r="E219" s="18" t="s">
        <v>3776</v>
      </c>
      <c r="F219" s="19" t="s">
        <v>96</v>
      </c>
      <c r="G219" s="20">
        <v>268</v>
      </c>
      <c r="H219" s="21">
        <v>0</v>
      </c>
      <c r="I219" s="21">
        <f>ROUND(ROUND(H219,2)*ROUND(G219,3),2)</f>
        <v>0</v>
      </c>
      <c r="O219">
        <f>(I219*21)/100</f>
        <v>0</v>
      </c>
      <c r="P219" t="s">
        <v>17</v>
      </c>
    </row>
    <row r="220" spans="1:16" x14ac:dyDescent="0.2">
      <c r="A220" s="22" t="s">
        <v>42</v>
      </c>
      <c r="E220" s="23" t="s">
        <v>45</v>
      </c>
    </row>
    <row r="221" spans="1:16" x14ac:dyDescent="0.2">
      <c r="A221" s="24" t="s">
        <v>44</v>
      </c>
      <c r="E221" s="25" t="s">
        <v>45</v>
      </c>
    </row>
    <row r="222" spans="1:16" x14ac:dyDescent="0.2">
      <c r="A222" t="s">
        <v>46</v>
      </c>
      <c r="E222" s="23" t="s">
        <v>45</v>
      </c>
    </row>
    <row r="223" spans="1:16" x14ac:dyDescent="0.2">
      <c r="A223" s="12" t="s">
        <v>37</v>
      </c>
      <c r="B223" s="17">
        <v>29</v>
      </c>
      <c r="C223" s="17" t="s">
        <v>3777</v>
      </c>
      <c r="D223" s="12" t="s">
        <v>45</v>
      </c>
      <c r="E223" s="18" t="s">
        <v>3778</v>
      </c>
      <c r="F223" s="19" t="s">
        <v>96</v>
      </c>
      <c r="G223" s="20">
        <v>3884</v>
      </c>
      <c r="H223" s="21">
        <v>0</v>
      </c>
      <c r="I223" s="21">
        <f>ROUND(ROUND(H223,2)*ROUND(G223,3),2)</f>
        <v>0</v>
      </c>
      <c r="O223">
        <f>(I223*21)/100</f>
        <v>0</v>
      </c>
      <c r="P223" t="s">
        <v>17</v>
      </c>
    </row>
    <row r="224" spans="1:16" x14ac:dyDescent="0.2">
      <c r="A224" s="22" t="s">
        <v>42</v>
      </c>
      <c r="E224" s="23" t="s">
        <v>45</v>
      </c>
    </row>
    <row r="225" spans="1:16" x14ac:dyDescent="0.2">
      <c r="A225" s="24" t="s">
        <v>44</v>
      </c>
      <c r="E225" s="25" t="s">
        <v>45</v>
      </c>
    </row>
    <row r="226" spans="1:16" x14ac:dyDescent="0.2">
      <c r="A226" t="s">
        <v>46</v>
      </c>
      <c r="E226" s="23" t="s">
        <v>45</v>
      </c>
    </row>
    <row r="227" spans="1:16" x14ac:dyDescent="0.2">
      <c r="A227" s="12" t="s">
        <v>37</v>
      </c>
      <c r="B227" s="17">
        <v>39</v>
      </c>
      <c r="C227" s="17" t="s">
        <v>3737</v>
      </c>
      <c r="D227" s="12" t="s">
        <v>45</v>
      </c>
      <c r="E227" s="18" t="s">
        <v>3738</v>
      </c>
      <c r="F227" s="19" t="s">
        <v>166</v>
      </c>
      <c r="G227" s="20">
        <v>136</v>
      </c>
      <c r="H227" s="21">
        <v>0</v>
      </c>
      <c r="I227" s="21">
        <f>ROUND(ROUND(H227,2)*ROUND(G227,3),2)</f>
        <v>0</v>
      </c>
      <c r="O227">
        <f>(I227*21)/100</f>
        <v>0</v>
      </c>
      <c r="P227" t="s">
        <v>17</v>
      </c>
    </row>
    <row r="228" spans="1:16" x14ac:dyDescent="0.2">
      <c r="A228" s="22" t="s">
        <v>42</v>
      </c>
      <c r="E228" s="23" t="s">
        <v>45</v>
      </c>
    </row>
    <row r="229" spans="1:16" x14ac:dyDescent="0.2">
      <c r="A229" s="24" t="s">
        <v>44</v>
      </c>
      <c r="E229" s="25" t="s">
        <v>45</v>
      </c>
    </row>
    <row r="230" spans="1:16" x14ac:dyDescent="0.2">
      <c r="A230" t="s">
        <v>46</v>
      </c>
      <c r="E230" s="23" t="s">
        <v>45</v>
      </c>
    </row>
    <row r="231" spans="1:16" x14ac:dyDescent="0.2">
      <c r="A231" s="12" t="s">
        <v>37</v>
      </c>
      <c r="B231" s="17">
        <v>42</v>
      </c>
      <c r="C231" s="17" t="s">
        <v>3739</v>
      </c>
      <c r="D231" s="12" t="s">
        <v>45</v>
      </c>
      <c r="E231" s="18" t="s">
        <v>3740</v>
      </c>
      <c r="F231" s="19" t="s">
        <v>166</v>
      </c>
      <c r="G231" s="20">
        <v>4194</v>
      </c>
      <c r="H231" s="21">
        <v>0</v>
      </c>
      <c r="I231" s="21">
        <f>ROUND(ROUND(H231,2)*ROUND(G231,3),2)</f>
        <v>0</v>
      </c>
      <c r="O231">
        <f>(I231*21)/100</f>
        <v>0</v>
      </c>
      <c r="P231" t="s">
        <v>17</v>
      </c>
    </row>
    <row r="232" spans="1:16" x14ac:dyDescent="0.2">
      <c r="A232" s="22" t="s">
        <v>42</v>
      </c>
      <c r="E232" s="23" t="s">
        <v>45</v>
      </c>
    </row>
    <row r="233" spans="1:16" x14ac:dyDescent="0.2">
      <c r="A233" s="24" t="s">
        <v>44</v>
      </c>
      <c r="E233" s="25" t="s">
        <v>45</v>
      </c>
    </row>
    <row r="234" spans="1:16" x14ac:dyDescent="0.2">
      <c r="A234" t="s">
        <v>46</v>
      </c>
      <c r="E234" s="23" t="s">
        <v>45</v>
      </c>
    </row>
    <row r="235" spans="1:16" x14ac:dyDescent="0.2">
      <c r="A235" s="12" t="s">
        <v>37</v>
      </c>
      <c r="B235" s="17">
        <v>44</v>
      </c>
      <c r="C235" s="17" t="s">
        <v>3779</v>
      </c>
      <c r="D235" s="12" t="s">
        <v>45</v>
      </c>
      <c r="E235" s="18" t="s">
        <v>3780</v>
      </c>
      <c r="F235" s="19" t="s">
        <v>150</v>
      </c>
      <c r="G235" s="20">
        <v>7.0000000000000001E-3</v>
      </c>
      <c r="H235" s="21">
        <v>0</v>
      </c>
      <c r="I235" s="21">
        <f>ROUND(ROUND(H235,2)*ROUND(G235,3),2)</f>
        <v>0</v>
      </c>
      <c r="O235">
        <f>(I235*21)/100</f>
        <v>0</v>
      </c>
      <c r="P235" t="s">
        <v>17</v>
      </c>
    </row>
    <row r="236" spans="1:16" x14ac:dyDescent="0.2">
      <c r="A236" s="22" t="s">
        <v>42</v>
      </c>
      <c r="E236" s="23" t="s">
        <v>45</v>
      </c>
    </row>
    <row r="237" spans="1:16" x14ac:dyDescent="0.2">
      <c r="A237" s="24" t="s">
        <v>44</v>
      </c>
      <c r="E237" s="25" t="s">
        <v>45</v>
      </c>
    </row>
    <row r="238" spans="1:16" x14ac:dyDescent="0.2">
      <c r="A238" t="s">
        <v>46</v>
      </c>
      <c r="E238" s="23" t="s">
        <v>45</v>
      </c>
    </row>
    <row r="239" spans="1:16" x14ac:dyDescent="0.2">
      <c r="A239" s="12" t="s">
        <v>37</v>
      </c>
      <c r="B239" s="17">
        <v>48</v>
      </c>
      <c r="C239" s="17" t="s">
        <v>3781</v>
      </c>
      <c r="D239" s="12" t="s">
        <v>45</v>
      </c>
      <c r="E239" s="18" t="s">
        <v>3782</v>
      </c>
      <c r="F239" s="19" t="s">
        <v>150</v>
      </c>
      <c r="G239" s="20">
        <v>0.21</v>
      </c>
      <c r="H239" s="21">
        <v>0</v>
      </c>
      <c r="I239" s="21">
        <f>ROUND(ROUND(H239,2)*ROUND(G239,3),2)</f>
        <v>0</v>
      </c>
      <c r="O239">
        <f>(I239*21)/100</f>
        <v>0</v>
      </c>
      <c r="P239" t="s">
        <v>17</v>
      </c>
    </row>
    <row r="240" spans="1:16" x14ac:dyDescent="0.2">
      <c r="A240" s="22" t="s">
        <v>42</v>
      </c>
      <c r="E240" s="23" t="s">
        <v>45</v>
      </c>
    </row>
    <row r="241" spans="1:16" x14ac:dyDescent="0.2">
      <c r="A241" s="24" t="s">
        <v>44</v>
      </c>
      <c r="E241" s="25" t="s">
        <v>45</v>
      </c>
    </row>
    <row r="242" spans="1:16" x14ac:dyDescent="0.2">
      <c r="A242" t="s">
        <v>46</v>
      </c>
      <c r="E242" s="23" t="s">
        <v>45</v>
      </c>
    </row>
    <row r="243" spans="1:16" ht="25.5" x14ac:dyDescent="0.2">
      <c r="A243" s="12" t="s">
        <v>37</v>
      </c>
      <c r="B243" s="17">
        <v>53</v>
      </c>
      <c r="C243" s="17" t="s">
        <v>3783</v>
      </c>
      <c r="D243" s="12" t="s">
        <v>45</v>
      </c>
      <c r="E243" s="18" t="s">
        <v>3784</v>
      </c>
      <c r="F243" s="19" t="s">
        <v>166</v>
      </c>
      <c r="G243" s="20">
        <v>136</v>
      </c>
      <c r="H243" s="21">
        <v>0</v>
      </c>
      <c r="I243" s="21">
        <f>ROUND(ROUND(H243,2)*ROUND(G243,3),2)</f>
        <v>0</v>
      </c>
      <c r="O243">
        <f>(I243*21)/100</f>
        <v>0</v>
      </c>
      <c r="P243" t="s">
        <v>17</v>
      </c>
    </row>
    <row r="244" spans="1:16" x14ac:dyDescent="0.2">
      <c r="A244" s="22" t="s">
        <v>42</v>
      </c>
      <c r="E244" s="23" t="s">
        <v>45</v>
      </c>
    </row>
    <row r="245" spans="1:16" x14ac:dyDescent="0.2">
      <c r="A245" s="24" t="s">
        <v>44</v>
      </c>
      <c r="E245" s="25" t="s">
        <v>45</v>
      </c>
    </row>
    <row r="246" spans="1:16" x14ac:dyDescent="0.2">
      <c r="A246" t="s">
        <v>46</v>
      </c>
      <c r="E246" s="23" t="s">
        <v>45</v>
      </c>
    </row>
    <row r="247" spans="1:16" ht="25.5" x14ac:dyDescent="0.2">
      <c r="A247" s="12" t="s">
        <v>37</v>
      </c>
      <c r="B247" s="17">
        <v>55</v>
      </c>
      <c r="C247" s="17" t="s">
        <v>3785</v>
      </c>
      <c r="D247" s="12" t="s">
        <v>45</v>
      </c>
      <c r="E247" s="18" t="s">
        <v>3786</v>
      </c>
      <c r="F247" s="19" t="s">
        <v>166</v>
      </c>
      <c r="G247" s="20">
        <v>4194</v>
      </c>
      <c r="H247" s="21">
        <v>0</v>
      </c>
      <c r="I247" s="21">
        <f>ROUND(ROUND(H247,2)*ROUND(G247,3),2)</f>
        <v>0</v>
      </c>
      <c r="O247">
        <f>(I247*21)/100</f>
        <v>0</v>
      </c>
      <c r="P247" t="s">
        <v>17</v>
      </c>
    </row>
    <row r="248" spans="1:16" x14ac:dyDescent="0.2">
      <c r="A248" s="22" t="s">
        <v>42</v>
      </c>
      <c r="E248" s="23" t="s">
        <v>45</v>
      </c>
    </row>
    <row r="249" spans="1:16" x14ac:dyDescent="0.2">
      <c r="A249" s="24" t="s">
        <v>44</v>
      </c>
      <c r="E249" s="25" t="s">
        <v>45</v>
      </c>
    </row>
    <row r="250" spans="1:16" x14ac:dyDescent="0.2">
      <c r="A250" t="s">
        <v>46</v>
      </c>
      <c r="E250" s="23" t="s">
        <v>45</v>
      </c>
    </row>
    <row r="251" spans="1:16" x14ac:dyDescent="0.2">
      <c r="A251" s="12" t="s">
        <v>37</v>
      </c>
      <c r="B251" s="17">
        <v>57</v>
      </c>
      <c r="C251" s="17" t="s">
        <v>3751</v>
      </c>
      <c r="D251" s="12" t="s">
        <v>45</v>
      </c>
      <c r="E251" s="18" t="s">
        <v>3787</v>
      </c>
      <c r="F251" s="19" t="s">
        <v>180</v>
      </c>
      <c r="G251" s="20">
        <v>346.4</v>
      </c>
      <c r="H251" s="21">
        <v>0</v>
      </c>
      <c r="I251" s="21">
        <f>ROUND(ROUND(H251,2)*ROUND(G251,3),2)</f>
        <v>0</v>
      </c>
      <c r="O251">
        <f>(I251*21)/100</f>
        <v>0</v>
      </c>
      <c r="P251" t="s">
        <v>17</v>
      </c>
    </row>
    <row r="252" spans="1:16" x14ac:dyDescent="0.2">
      <c r="A252" s="22" t="s">
        <v>42</v>
      </c>
      <c r="E252" s="23" t="s">
        <v>45</v>
      </c>
    </row>
    <row r="253" spans="1:16" x14ac:dyDescent="0.2">
      <c r="A253" s="24" t="s">
        <v>44</v>
      </c>
      <c r="E253" s="25" t="s">
        <v>45</v>
      </c>
    </row>
    <row r="254" spans="1:16" x14ac:dyDescent="0.2">
      <c r="A254" t="s">
        <v>46</v>
      </c>
      <c r="E254" s="23" t="s">
        <v>45</v>
      </c>
    </row>
    <row r="255" spans="1:16" x14ac:dyDescent="0.2">
      <c r="A255" s="12" t="s">
        <v>37</v>
      </c>
      <c r="B255" s="17">
        <v>59</v>
      </c>
      <c r="C255" s="17" t="s">
        <v>3751</v>
      </c>
      <c r="D255" s="12" t="s">
        <v>18</v>
      </c>
      <c r="E255" s="18" t="s">
        <v>3788</v>
      </c>
      <c r="F255" s="19" t="s">
        <v>180</v>
      </c>
      <c r="G255" s="20">
        <v>346.4</v>
      </c>
      <c r="H255" s="21">
        <v>0</v>
      </c>
      <c r="I255" s="21">
        <f>ROUND(ROUND(H255,2)*ROUND(G255,3),2)</f>
        <v>0</v>
      </c>
      <c r="O255">
        <f>(I255*21)/100</f>
        <v>0</v>
      </c>
      <c r="P255" t="s">
        <v>17</v>
      </c>
    </row>
    <row r="256" spans="1:16" x14ac:dyDescent="0.2">
      <c r="A256" s="22" t="s">
        <v>42</v>
      </c>
      <c r="E256" s="23" t="s">
        <v>45</v>
      </c>
    </row>
    <row r="257" spans="1:18" x14ac:dyDescent="0.2">
      <c r="A257" s="24" t="s">
        <v>44</v>
      </c>
      <c r="E257" s="25" t="s">
        <v>45</v>
      </c>
    </row>
    <row r="258" spans="1:18" x14ac:dyDescent="0.2">
      <c r="A258" t="s">
        <v>46</v>
      </c>
      <c r="E258" s="23" t="s">
        <v>45</v>
      </c>
    </row>
    <row r="259" spans="1:18" x14ac:dyDescent="0.2">
      <c r="A259" s="12" t="s">
        <v>37</v>
      </c>
      <c r="B259" s="17">
        <v>64</v>
      </c>
      <c r="C259" s="17" t="s">
        <v>3754</v>
      </c>
      <c r="D259" s="12" t="s">
        <v>45</v>
      </c>
      <c r="E259" s="18" t="s">
        <v>3755</v>
      </c>
      <c r="F259" s="19" t="s">
        <v>180</v>
      </c>
      <c r="G259" s="20">
        <v>346.4</v>
      </c>
      <c r="H259" s="21">
        <v>0</v>
      </c>
      <c r="I259" s="21">
        <f>ROUND(ROUND(H259,2)*ROUND(G259,3),2)</f>
        <v>0</v>
      </c>
      <c r="O259">
        <f>(I259*21)/100</f>
        <v>0</v>
      </c>
      <c r="P259" t="s">
        <v>17</v>
      </c>
    </row>
    <row r="260" spans="1:18" x14ac:dyDescent="0.2">
      <c r="A260" s="22" t="s">
        <v>42</v>
      </c>
      <c r="E260" s="23" t="s">
        <v>45</v>
      </c>
    </row>
    <row r="261" spans="1:18" x14ac:dyDescent="0.2">
      <c r="A261" s="24" t="s">
        <v>44</v>
      </c>
      <c r="E261" s="25" t="s">
        <v>45</v>
      </c>
    </row>
    <row r="262" spans="1:18" x14ac:dyDescent="0.2">
      <c r="A262" t="s">
        <v>46</v>
      </c>
      <c r="E262" s="23" t="s">
        <v>45</v>
      </c>
    </row>
    <row r="263" spans="1:18" x14ac:dyDescent="0.2">
      <c r="A263" s="12" t="s">
        <v>37</v>
      </c>
      <c r="B263" s="17">
        <v>65</v>
      </c>
      <c r="C263" s="17" t="s">
        <v>3754</v>
      </c>
      <c r="D263" s="12" t="s">
        <v>18</v>
      </c>
      <c r="E263" s="18" t="s">
        <v>3755</v>
      </c>
      <c r="F263" s="19" t="s">
        <v>180</v>
      </c>
      <c r="G263" s="20">
        <v>346.4</v>
      </c>
      <c r="H263" s="21">
        <v>0</v>
      </c>
      <c r="I263" s="21">
        <f>ROUND(ROUND(H263,2)*ROUND(G263,3),2)</f>
        <v>0</v>
      </c>
      <c r="O263">
        <f>(I263*21)/100</f>
        <v>0</v>
      </c>
      <c r="P263" t="s">
        <v>17</v>
      </c>
    </row>
    <row r="264" spans="1:18" x14ac:dyDescent="0.2">
      <c r="A264" s="22" t="s">
        <v>42</v>
      </c>
      <c r="E264" s="23" t="s">
        <v>45</v>
      </c>
    </row>
    <row r="265" spans="1:18" x14ac:dyDescent="0.2">
      <c r="A265" s="24" t="s">
        <v>44</v>
      </c>
      <c r="E265" s="25" t="s">
        <v>45</v>
      </c>
    </row>
    <row r="266" spans="1:18" x14ac:dyDescent="0.2">
      <c r="A266" t="s">
        <v>46</v>
      </c>
      <c r="E266" s="23" t="s">
        <v>45</v>
      </c>
    </row>
    <row r="267" spans="1:18" x14ac:dyDescent="0.2">
      <c r="A267" s="12" t="s">
        <v>37</v>
      </c>
      <c r="B267" s="17">
        <v>68</v>
      </c>
      <c r="C267" s="17" t="s">
        <v>111</v>
      </c>
      <c r="D267" s="12" t="s">
        <v>45</v>
      </c>
      <c r="E267" s="18" t="s">
        <v>3789</v>
      </c>
      <c r="F267" s="19" t="s">
        <v>3710</v>
      </c>
      <c r="G267" s="20">
        <v>346400</v>
      </c>
      <c r="H267" s="21">
        <v>0</v>
      </c>
      <c r="I267" s="21">
        <f>ROUND(ROUND(H267,2)*ROUND(G267,3),2)</f>
        <v>0</v>
      </c>
      <c r="O267">
        <f>(I267*21)/100</f>
        <v>0</v>
      </c>
      <c r="P267" t="s">
        <v>17</v>
      </c>
    </row>
    <row r="268" spans="1:18" x14ac:dyDescent="0.2">
      <c r="A268" s="22" t="s">
        <v>42</v>
      </c>
      <c r="E268" s="23" t="s">
        <v>45</v>
      </c>
    </row>
    <row r="269" spans="1:18" x14ac:dyDescent="0.2">
      <c r="A269" s="24" t="s">
        <v>44</v>
      </c>
      <c r="E269" s="25" t="s">
        <v>45</v>
      </c>
    </row>
    <row r="270" spans="1:18" x14ac:dyDescent="0.2">
      <c r="A270" t="s">
        <v>46</v>
      </c>
      <c r="E270" s="23" t="s">
        <v>45</v>
      </c>
    </row>
    <row r="271" spans="1:18" ht="12.75" customHeight="1" x14ac:dyDescent="0.2">
      <c r="A271" s="2" t="s">
        <v>35</v>
      </c>
      <c r="B271" s="2"/>
      <c r="C271" s="27" t="s">
        <v>29</v>
      </c>
      <c r="D271" s="2"/>
      <c r="E271" s="15" t="s">
        <v>3790</v>
      </c>
      <c r="F271" s="2"/>
      <c r="G271" s="2"/>
      <c r="H271" s="2"/>
      <c r="I271" s="28">
        <f>0+Q271</f>
        <v>0</v>
      </c>
      <c r="O271">
        <f>0+R271</f>
        <v>0</v>
      </c>
      <c r="Q271">
        <f>0+I272+I276+I280+I284+I288+I292+I296+I300+I304+I308+I312+I316+I320+I324</f>
        <v>0</v>
      </c>
      <c r="R271">
        <f>0+O272+O276+O280+O284+O288+O292+O296+O300+O304+O308+O312+O316+O320+O324</f>
        <v>0</v>
      </c>
    </row>
    <row r="272" spans="1:18" ht="25.5" x14ac:dyDescent="0.2">
      <c r="A272" s="12" t="s">
        <v>37</v>
      </c>
      <c r="B272" s="17">
        <v>23</v>
      </c>
      <c r="C272" s="17" t="s">
        <v>3791</v>
      </c>
      <c r="D272" s="12" t="s">
        <v>45</v>
      </c>
      <c r="E272" s="18" t="s">
        <v>3792</v>
      </c>
      <c r="F272" s="19" t="s">
        <v>96</v>
      </c>
      <c r="G272" s="20">
        <v>330</v>
      </c>
      <c r="H272" s="21">
        <v>0</v>
      </c>
      <c r="I272" s="21">
        <f>ROUND(ROUND(H272,2)*ROUND(G272,3),2)</f>
        <v>0</v>
      </c>
      <c r="O272">
        <f>(I272*21)/100</f>
        <v>0</v>
      </c>
      <c r="P272" t="s">
        <v>17</v>
      </c>
    </row>
    <row r="273" spans="1:16" x14ac:dyDescent="0.2">
      <c r="A273" s="22" t="s">
        <v>42</v>
      </c>
      <c r="E273" s="23" t="s">
        <v>45</v>
      </c>
    </row>
    <row r="274" spans="1:16" x14ac:dyDescent="0.2">
      <c r="A274" s="24" t="s">
        <v>44</v>
      </c>
      <c r="E274" s="25" t="s">
        <v>45</v>
      </c>
    </row>
    <row r="275" spans="1:16" x14ac:dyDescent="0.2">
      <c r="A275" t="s">
        <v>46</v>
      </c>
      <c r="E275" s="23" t="s">
        <v>45</v>
      </c>
    </row>
    <row r="276" spans="1:16" x14ac:dyDescent="0.2">
      <c r="A276" s="12" t="s">
        <v>37</v>
      </c>
      <c r="B276" s="17">
        <v>26</v>
      </c>
      <c r="C276" s="17" t="s">
        <v>3793</v>
      </c>
      <c r="D276" s="12" t="s">
        <v>45</v>
      </c>
      <c r="E276" s="18" t="s">
        <v>3794</v>
      </c>
      <c r="F276" s="19" t="s">
        <v>96</v>
      </c>
      <c r="G276" s="20">
        <v>330</v>
      </c>
      <c r="H276" s="21">
        <v>0</v>
      </c>
      <c r="I276" s="21">
        <f>ROUND(ROUND(H276,2)*ROUND(G276,3),2)</f>
        <v>0</v>
      </c>
      <c r="O276">
        <f>(I276*21)/100</f>
        <v>0</v>
      </c>
      <c r="P276" t="s">
        <v>17</v>
      </c>
    </row>
    <row r="277" spans="1:16" x14ac:dyDescent="0.2">
      <c r="A277" s="22" t="s">
        <v>42</v>
      </c>
      <c r="E277" s="23" t="s">
        <v>45</v>
      </c>
    </row>
    <row r="278" spans="1:16" x14ac:dyDescent="0.2">
      <c r="A278" s="24" t="s">
        <v>44</v>
      </c>
      <c r="E278" s="25" t="s">
        <v>45</v>
      </c>
    </row>
    <row r="279" spans="1:16" x14ac:dyDescent="0.2">
      <c r="A279" t="s">
        <v>46</v>
      </c>
      <c r="E279" s="23" t="s">
        <v>45</v>
      </c>
    </row>
    <row r="280" spans="1:16" x14ac:dyDescent="0.2">
      <c r="A280" s="12" t="s">
        <v>37</v>
      </c>
      <c r="B280" s="17">
        <v>41</v>
      </c>
      <c r="C280" s="17" t="s">
        <v>3737</v>
      </c>
      <c r="D280" s="12" t="s">
        <v>45</v>
      </c>
      <c r="E280" s="18" t="s">
        <v>3738</v>
      </c>
      <c r="F280" s="19" t="s">
        <v>166</v>
      </c>
      <c r="G280" s="20">
        <v>60</v>
      </c>
      <c r="H280" s="21">
        <v>0</v>
      </c>
      <c r="I280" s="21">
        <f>ROUND(ROUND(H280,2)*ROUND(G280,3),2)</f>
        <v>0</v>
      </c>
      <c r="O280">
        <f>(I280*21)/100</f>
        <v>0</v>
      </c>
      <c r="P280" t="s">
        <v>17</v>
      </c>
    </row>
    <row r="281" spans="1:16" x14ac:dyDescent="0.2">
      <c r="A281" s="22" t="s">
        <v>42</v>
      </c>
      <c r="E281" s="23" t="s">
        <v>45</v>
      </c>
    </row>
    <row r="282" spans="1:16" x14ac:dyDescent="0.2">
      <c r="A282" s="24" t="s">
        <v>44</v>
      </c>
      <c r="E282" s="25" t="s">
        <v>45</v>
      </c>
    </row>
    <row r="283" spans="1:16" x14ac:dyDescent="0.2">
      <c r="A283" t="s">
        <v>46</v>
      </c>
      <c r="E283" s="23" t="s">
        <v>45</v>
      </c>
    </row>
    <row r="284" spans="1:16" x14ac:dyDescent="0.2">
      <c r="A284" s="12" t="s">
        <v>37</v>
      </c>
      <c r="B284" s="17">
        <v>45</v>
      </c>
      <c r="C284" s="17" t="s">
        <v>3779</v>
      </c>
      <c r="D284" s="12" t="s">
        <v>45</v>
      </c>
      <c r="E284" s="18" t="s">
        <v>3780</v>
      </c>
      <c r="F284" s="19" t="s">
        <v>150</v>
      </c>
      <c r="G284" s="20">
        <v>3.0000000000000001E-3</v>
      </c>
      <c r="H284" s="21">
        <v>0</v>
      </c>
      <c r="I284" s="21">
        <f>ROUND(ROUND(H284,2)*ROUND(G284,3),2)</f>
        <v>0</v>
      </c>
      <c r="O284">
        <f>(I284*21)/100</f>
        <v>0</v>
      </c>
      <c r="P284" t="s">
        <v>17</v>
      </c>
    </row>
    <row r="285" spans="1:16" x14ac:dyDescent="0.2">
      <c r="A285" s="22" t="s">
        <v>42</v>
      </c>
      <c r="E285" s="23" t="s">
        <v>45</v>
      </c>
    </row>
    <row r="286" spans="1:16" x14ac:dyDescent="0.2">
      <c r="A286" s="24" t="s">
        <v>44</v>
      </c>
      <c r="E286" s="25" t="s">
        <v>45</v>
      </c>
    </row>
    <row r="287" spans="1:16" x14ac:dyDescent="0.2">
      <c r="A287" t="s">
        <v>46</v>
      </c>
      <c r="E287" s="23" t="s">
        <v>45</v>
      </c>
    </row>
    <row r="288" spans="1:16" ht="25.5" x14ac:dyDescent="0.2">
      <c r="A288" s="12" t="s">
        <v>37</v>
      </c>
      <c r="B288" s="17">
        <v>51</v>
      </c>
      <c r="C288" s="17" t="s">
        <v>3795</v>
      </c>
      <c r="D288" s="12" t="s">
        <v>45</v>
      </c>
      <c r="E288" s="18" t="s">
        <v>3796</v>
      </c>
      <c r="F288" s="19" t="s">
        <v>166</v>
      </c>
      <c r="G288" s="20">
        <v>120</v>
      </c>
      <c r="H288" s="21">
        <v>0</v>
      </c>
      <c r="I288" s="21">
        <f>ROUND(ROUND(H288,2)*ROUND(G288,3),2)</f>
        <v>0</v>
      </c>
      <c r="O288">
        <f>(I288*21)/100</f>
        <v>0</v>
      </c>
      <c r="P288" t="s">
        <v>17</v>
      </c>
    </row>
    <row r="289" spans="1:16" x14ac:dyDescent="0.2">
      <c r="A289" s="22" t="s">
        <v>42</v>
      </c>
      <c r="E289" s="23" t="s">
        <v>45</v>
      </c>
    </row>
    <row r="290" spans="1:16" x14ac:dyDescent="0.2">
      <c r="A290" s="24" t="s">
        <v>44</v>
      </c>
      <c r="E290" s="25" t="s">
        <v>45</v>
      </c>
    </row>
    <row r="291" spans="1:16" x14ac:dyDescent="0.2">
      <c r="A291" t="s">
        <v>46</v>
      </c>
      <c r="E291" s="23" t="s">
        <v>45</v>
      </c>
    </row>
    <row r="292" spans="1:16" x14ac:dyDescent="0.2">
      <c r="A292" s="12" t="s">
        <v>37</v>
      </c>
      <c r="B292" s="17">
        <v>58</v>
      </c>
      <c r="C292" s="17" t="s">
        <v>3751</v>
      </c>
      <c r="D292" s="12" t="s">
        <v>45</v>
      </c>
      <c r="E292" s="18" t="s">
        <v>3787</v>
      </c>
      <c r="F292" s="19" t="s">
        <v>180</v>
      </c>
      <c r="G292" s="20">
        <v>4.8</v>
      </c>
      <c r="H292" s="21">
        <v>0</v>
      </c>
      <c r="I292" s="21">
        <f>ROUND(ROUND(H292,2)*ROUND(G292,3),2)</f>
        <v>0</v>
      </c>
      <c r="O292">
        <f>(I292*21)/100</f>
        <v>0</v>
      </c>
      <c r="P292" t="s">
        <v>17</v>
      </c>
    </row>
    <row r="293" spans="1:16" x14ac:dyDescent="0.2">
      <c r="A293" s="22" t="s">
        <v>42</v>
      </c>
      <c r="E293" s="23" t="s">
        <v>45</v>
      </c>
    </row>
    <row r="294" spans="1:16" x14ac:dyDescent="0.2">
      <c r="A294" s="24" t="s">
        <v>44</v>
      </c>
      <c r="E294" s="25" t="s">
        <v>45</v>
      </c>
    </row>
    <row r="295" spans="1:16" x14ac:dyDescent="0.2">
      <c r="A295" t="s">
        <v>46</v>
      </c>
      <c r="E295" s="23" t="s">
        <v>45</v>
      </c>
    </row>
    <row r="296" spans="1:16" x14ac:dyDescent="0.2">
      <c r="A296" s="12" t="s">
        <v>37</v>
      </c>
      <c r="B296" s="17">
        <v>61</v>
      </c>
      <c r="C296" s="17" t="s">
        <v>3751</v>
      </c>
      <c r="D296" s="12" t="s">
        <v>18</v>
      </c>
      <c r="E296" s="18" t="s">
        <v>3788</v>
      </c>
      <c r="F296" s="19" t="s">
        <v>180</v>
      </c>
      <c r="G296" s="20">
        <v>4.8</v>
      </c>
      <c r="H296" s="21">
        <v>0</v>
      </c>
      <c r="I296" s="21">
        <f>ROUND(ROUND(H296,2)*ROUND(G296,3),2)</f>
        <v>0</v>
      </c>
      <c r="O296">
        <f>(I296*21)/100</f>
        <v>0</v>
      </c>
      <c r="P296" t="s">
        <v>17</v>
      </c>
    </row>
    <row r="297" spans="1:16" x14ac:dyDescent="0.2">
      <c r="A297" s="22" t="s">
        <v>42</v>
      </c>
      <c r="E297" s="23" t="s">
        <v>45</v>
      </c>
    </row>
    <row r="298" spans="1:16" x14ac:dyDescent="0.2">
      <c r="A298" s="24" t="s">
        <v>44</v>
      </c>
      <c r="E298" s="25" t="s">
        <v>45</v>
      </c>
    </row>
    <row r="299" spans="1:16" x14ac:dyDescent="0.2">
      <c r="A299" t="s">
        <v>46</v>
      </c>
      <c r="E299" s="23" t="s">
        <v>45</v>
      </c>
    </row>
    <row r="300" spans="1:16" x14ac:dyDescent="0.2">
      <c r="A300" s="12" t="s">
        <v>37</v>
      </c>
      <c r="B300" s="17">
        <v>62</v>
      </c>
      <c r="C300" s="17" t="s">
        <v>3754</v>
      </c>
      <c r="D300" s="12" t="s">
        <v>45</v>
      </c>
      <c r="E300" s="18" t="s">
        <v>3755</v>
      </c>
      <c r="F300" s="19" t="s">
        <v>180</v>
      </c>
      <c r="G300" s="20">
        <v>4.8</v>
      </c>
      <c r="H300" s="21">
        <v>0</v>
      </c>
      <c r="I300" s="21">
        <f>ROUND(ROUND(H300,2)*ROUND(G300,3),2)</f>
        <v>0</v>
      </c>
      <c r="O300">
        <f>(I300*21)/100</f>
        <v>0</v>
      </c>
      <c r="P300" t="s">
        <v>17</v>
      </c>
    </row>
    <row r="301" spans="1:16" x14ac:dyDescent="0.2">
      <c r="A301" s="22" t="s">
        <v>42</v>
      </c>
      <c r="E301" s="23" t="s">
        <v>45</v>
      </c>
    </row>
    <row r="302" spans="1:16" x14ac:dyDescent="0.2">
      <c r="A302" s="24" t="s">
        <v>44</v>
      </c>
      <c r="E302" s="25" t="s">
        <v>45</v>
      </c>
    </row>
    <row r="303" spans="1:16" x14ac:dyDescent="0.2">
      <c r="A303" t="s">
        <v>46</v>
      </c>
      <c r="E303" s="23" t="s">
        <v>45</v>
      </c>
    </row>
    <row r="304" spans="1:16" x14ac:dyDescent="0.2">
      <c r="A304" s="12" t="s">
        <v>37</v>
      </c>
      <c r="B304" s="17">
        <v>66</v>
      </c>
      <c r="C304" s="17" t="s">
        <v>3754</v>
      </c>
      <c r="D304" s="12" t="s">
        <v>18</v>
      </c>
      <c r="E304" s="18" t="s">
        <v>3755</v>
      </c>
      <c r="F304" s="19" t="s">
        <v>180</v>
      </c>
      <c r="G304" s="20">
        <v>4.8</v>
      </c>
      <c r="H304" s="21">
        <v>0</v>
      </c>
      <c r="I304" s="21">
        <f>ROUND(ROUND(H304,2)*ROUND(G304,3),2)</f>
        <v>0</v>
      </c>
      <c r="O304">
        <f>(I304*21)/100</f>
        <v>0</v>
      </c>
      <c r="P304" t="s">
        <v>17</v>
      </c>
    </row>
    <row r="305" spans="1:16" x14ac:dyDescent="0.2">
      <c r="A305" s="22" t="s">
        <v>42</v>
      </c>
      <c r="E305" s="23" t="s">
        <v>45</v>
      </c>
    </row>
    <row r="306" spans="1:16" x14ac:dyDescent="0.2">
      <c r="A306" s="24" t="s">
        <v>44</v>
      </c>
      <c r="E306" s="25" t="s">
        <v>45</v>
      </c>
    </row>
    <row r="307" spans="1:16" x14ac:dyDescent="0.2">
      <c r="A307" t="s">
        <v>46</v>
      </c>
      <c r="E307" s="23" t="s">
        <v>45</v>
      </c>
    </row>
    <row r="308" spans="1:16" x14ac:dyDescent="0.2">
      <c r="A308" s="12" t="s">
        <v>37</v>
      </c>
      <c r="B308" s="17">
        <v>72</v>
      </c>
      <c r="C308" s="17" t="s">
        <v>115</v>
      </c>
      <c r="D308" s="12" t="s">
        <v>45</v>
      </c>
      <c r="E308" s="18" t="s">
        <v>3797</v>
      </c>
      <c r="F308" s="19" t="s">
        <v>180</v>
      </c>
      <c r="G308" s="20">
        <v>0.33</v>
      </c>
      <c r="H308" s="21">
        <v>0</v>
      </c>
      <c r="I308" s="21">
        <f>ROUND(ROUND(H308,2)*ROUND(G308,3),2)</f>
        <v>0</v>
      </c>
      <c r="O308">
        <f>(I308*21)/100</f>
        <v>0</v>
      </c>
      <c r="P308" t="s">
        <v>17</v>
      </c>
    </row>
    <row r="309" spans="1:16" x14ac:dyDescent="0.2">
      <c r="A309" s="22" t="s">
        <v>42</v>
      </c>
      <c r="E309" s="23" t="s">
        <v>45</v>
      </c>
    </row>
    <row r="310" spans="1:16" x14ac:dyDescent="0.2">
      <c r="A310" s="24" t="s">
        <v>44</v>
      </c>
      <c r="E310" s="25" t="s">
        <v>45</v>
      </c>
    </row>
    <row r="311" spans="1:16" x14ac:dyDescent="0.2">
      <c r="A311" t="s">
        <v>46</v>
      </c>
      <c r="E311" s="23" t="s">
        <v>45</v>
      </c>
    </row>
    <row r="312" spans="1:16" x14ac:dyDescent="0.2">
      <c r="A312" s="12" t="s">
        <v>37</v>
      </c>
      <c r="B312" s="17">
        <v>74</v>
      </c>
      <c r="C312" s="17" t="s">
        <v>121</v>
      </c>
      <c r="D312" s="12" t="s">
        <v>45</v>
      </c>
      <c r="E312" s="18" t="s">
        <v>3798</v>
      </c>
      <c r="F312" s="19" t="s">
        <v>681</v>
      </c>
      <c r="G312" s="20">
        <v>3</v>
      </c>
      <c r="H312" s="21">
        <v>0</v>
      </c>
      <c r="I312" s="21">
        <f>ROUND(ROUND(H312,2)*ROUND(G312,3),2)</f>
        <v>0</v>
      </c>
      <c r="O312">
        <f>(I312*21)/100</f>
        <v>0</v>
      </c>
      <c r="P312" t="s">
        <v>17</v>
      </c>
    </row>
    <row r="313" spans="1:16" x14ac:dyDescent="0.2">
      <c r="A313" s="22" t="s">
        <v>42</v>
      </c>
      <c r="E313" s="23" t="s">
        <v>45</v>
      </c>
    </row>
    <row r="314" spans="1:16" x14ac:dyDescent="0.2">
      <c r="A314" s="24" t="s">
        <v>44</v>
      </c>
      <c r="E314" s="25" t="s">
        <v>45</v>
      </c>
    </row>
    <row r="315" spans="1:16" x14ac:dyDescent="0.2">
      <c r="A315" t="s">
        <v>46</v>
      </c>
      <c r="E315" s="23" t="s">
        <v>45</v>
      </c>
    </row>
    <row r="316" spans="1:16" x14ac:dyDescent="0.2">
      <c r="A316" s="12" t="s">
        <v>37</v>
      </c>
      <c r="B316" s="17">
        <v>75</v>
      </c>
      <c r="C316" s="17" t="s">
        <v>126</v>
      </c>
      <c r="D316" s="12" t="s">
        <v>45</v>
      </c>
      <c r="E316" s="18" t="s">
        <v>3799</v>
      </c>
      <c r="F316" s="19" t="s">
        <v>180</v>
      </c>
      <c r="G316" s="20">
        <v>4.8</v>
      </c>
      <c r="H316" s="21">
        <v>0</v>
      </c>
      <c r="I316" s="21">
        <f>ROUND(ROUND(H316,2)*ROUND(G316,3),2)</f>
        <v>0</v>
      </c>
      <c r="O316">
        <f>(I316*21)/100</f>
        <v>0</v>
      </c>
      <c r="P316" t="s">
        <v>17</v>
      </c>
    </row>
    <row r="317" spans="1:16" x14ac:dyDescent="0.2">
      <c r="A317" s="22" t="s">
        <v>42</v>
      </c>
      <c r="E317" s="23" t="s">
        <v>45</v>
      </c>
    </row>
    <row r="318" spans="1:16" x14ac:dyDescent="0.2">
      <c r="A318" s="24" t="s">
        <v>44</v>
      </c>
      <c r="E318" s="25" t="s">
        <v>45</v>
      </c>
    </row>
    <row r="319" spans="1:16" x14ac:dyDescent="0.2">
      <c r="A319" t="s">
        <v>46</v>
      </c>
      <c r="E319" s="23" t="s">
        <v>45</v>
      </c>
    </row>
    <row r="320" spans="1:16" x14ac:dyDescent="0.2">
      <c r="A320" s="12" t="s">
        <v>37</v>
      </c>
      <c r="B320" s="17">
        <v>77</v>
      </c>
      <c r="C320" s="17" t="s">
        <v>131</v>
      </c>
      <c r="D320" s="12" t="s">
        <v>45</v>
      </c>
      <c r="E320" s="18" t="s">
        <v>3800</v>
      </c>
      <c r="F320" s="19" t="s">
        <v>3710</v>
      </c>
      <c r="G320" s="20">
        <v>4800</v>
      </c>
      <c r="H320" s="21">
        <v>0</v>
      </c>
      <c r="I320" s="21">
        <f>ROUND(ROUND(H320,2)*ROUND(G320,3),2)</f>
        <v>0</v>
      </c>
      <c r="O320">
        <f>(I320*21)/100</f>
        <v>0</v>
      </c>
      <c r="P320" t="s">
        <v>17</v>
      </c>
    </row>
    <row r="321" spans="1:18" x14ac:dyDescent="0.2">
      <c r="A321" s="22" t="s">
        <v>42</v>
      </c>
      <c r="E321" s="23" t="s">
        <v>45</v>
      </c>
    </row>
    <row r="322" spans="1:18" x14ac:dyDescent="0.2">
      <c r="A322" s="24" t="s">
        <v>44</v>
      </c>
      <c r="E322" s="25" t="s">
        <v>45</v>
      </c>
    </row>
    <row r="323" spans="1:18" x14ac:dyDescent="0.2">
      <c r="A323" t="s">
        <v>46</v>
      </c>
      <c r="E323" s="23" t="s">
        <v>45</v>
      </c>
    </row>
    <row r="324" spans="1:18" x14ac:dyDescent="0.2">
      <c r="A324" s="12" t="s">
        <v>37</v>
      </c>
      <c r="B324" s="17">
        <v>80</v>
      </c>
      <c r="C324" s="17" t="s">
        <v>136</v>
      </c>
      <c r="D324" s="12" t="s">
        <v>45</v>
      </c>
      <c r="E324" s="18" t="s">
        <v>3801</v>
      </c>
      <c r="F324" s="19" t="s">
        <v>3710</v>
      </c>
      <c r="G324" s="20">
        <v>4800</v>
      </c>
      <c r="H324" s="21">
        <v>0</v>
      </c>
      <c r="I324" s="21">
        <f>ROUND(ROUND(H324,2)*ROUND(G324,3),2)</f>
        <v>0</v>
      </c>
      <c r="O324">
        <f>(I324*21)/100</f>
        <v>0</v>
      </c>
      <c r="P324" t="s">
        <v>17</v>
      </c>
    </row>
    <row r="325" spans="1:18" x14ac:dyDescent="0.2">
      <c r="A325" s="22" t="s">
        <v>42</v>
      </c>
      <c r="E325" s="23" t="s">
        <v>45</v>
      </c>
    </row>
    <row r="326" spans="1:18" x14ac:dyDescent="0.2">
      <c r="A326" s="24" t="s">
        <v>44</v>
      </c>
      <c r="E326" s="25" t="s">
        <v>45</v>
      </c>
    </row>
    <row r="327" spans="1:18" x14ac:dyDescent="0.2">
      <c r="A327" t="s">
        <v>46</v>
      </c>
      <c r="E327" s="23" t="s">
        <v>45</v>
      </c>
    </row>
    <row r="328" spans="1:18" ht="12.75" customHeight="1" x14ac:dyDescent="0.2">
      <c r="A328" s="2" t="s">
        <v>35</v>
      </c>
      <c r="B328" s="2"/>
      <c r="C328" s="27" t="s">
        <v>64</v>
      </c>
      <c r="D328" s="2"/>
      <c r="E328" s="15" t="s">
        <v>3802</v>
      </c>
      <c r="F328" s="2"/>
      <c r="G328" s="2"/>
      <c r="H328" s="2"/>
      <c r="I328" s="28">
        <f>0+Q328</f>
        <v>0</v>
      </c>
      <c r="O328">
        <f>0+R328</f>
        <v>0</v>
      </c>
      <c r="Q328">
        <f>0+I329+I333+I337+I341+I345+I349+I353+I357+I361+I365+I369</f>
        <v>0</v>
      </c>
      <c r="R328">
        <f>0+O329+O333+O337+O341+O345+O349+O353+O357+O361+O365+O369</f>
        <v>0</v>
      </c>
    </row>
    <row r="329" spans="1:18" x14ac:dyDescent="0.2">
      <c r="A329" s="12" t="s">
        <v>37</v>
      </c>
      <c r="B329" s="17" t="s">
        <v>18</v>
      </c>
      <c r="C329" s="17" t="s">
        <v>18</v>
      </c>
      <c r="D329" s="12" t="s">
        <v>45</v>
      </c>
      <c r="E329" s="18" t="s">
        <v>3803</v>
      </c>
      <c r="F329" s="19" t="s">
        <v>96</v>
      </c>
      <c r="G329" s="20">
        <v>19</v>
      </c>
      <c r="H329" s="21">
        <v>0</v>
      </c>
      <c r="I329" s="21">
        <f>ROUND(ROUND(H329,2)*ROUND(G329,3),2)</f>
        <v>0</v>
      </c>
      <c r="O329">
        <f>(I329*21)/100</f>
        <v>0</v>
      </c>
      <c r="P329" t="s">
        <v>17</v>
      </c>
    </row>
    <row r="330" spans="1:18" x14ac:dyDescent="0.2">
      <c r="A330" s="22" t="s">
        <v>42</v>
      </c>
      <c r="E330" s="23" t="s">
        <v>45</v>
      </c>
    </row>
    <row r="331" spans="1:18" x14ac:dyDescent="0.2">
      <c r="A331" s="24" t="s">
        <v>44</v>
      </c>
      <c r="E331" s="25" t="s">
        <v>45</v>
      </c>
    </row>
    <row r="332" spans="1:18" x14ac:dyDescent="0.2">
      <c r="A332" t="s">
        <v>46</v>
      </c>
      <c r="E332" s="23" t="s">
        <v>45</v>
      </c>
    </row>
    <row r="333" spans="1:18" x14ac:dyDescent="0.2">
      <c r="A333" s="12" t="s">
        <v>37</v>
      </c>
      <c r="B333" s="17" t="s">
        <v>17</v>
      </c>
      <c r="C333" s="17" t="s">
        <v>34</v>
      </c>
      <c r="D333" s="12" t="s">
        <v>45</v>
      </c>
      <c r="E333" s="18" t="s">
        <v>3804</v>
      </c>
      <c r="F333" s="19" t="s">
        <v>96</v>
      </c>
      <c r="G333" s="20">
        <v>14</v>
      </c>
      <c r="H333" s="21">
        <v>0</v>
      </c>
      <c r="I333" s="21">
        <f>ROUND(ROUND(H333,2)*ROUND(G333,3),2)</f>
        <v>0</v>
      </c>
      <c r="O333">
        <f>(I333*21)/100</f>
        <v>0</v>
      </c>
      <c r="P333" t="s">
        <v>17</v>
      </c>
    </row>
    <row r="334" spans="1:18" x14ac:dyDescent="0.2">
      <c r="A334" s="22" t="s">
        <v>42</v>
      </c>
      <c r="E334" s="23" t="s">
        <v>45</v>
      </c>
    </row>
    <row r="335" spans="1:18" x14ac:dyDescent="0.2">
      <c r="A335" s="24" t="s">
        <v>44</v>
      </c>
      <c r="E335" s="25" t="s">
        <v>45</v>
      </c>
    </row>
    <row r="336" spans="1:18" x14ac:dyDescent="0.2">
      <c r="A336" t="s">
        <v>46</v>
      </c>
      <c r="E336" s="23" t="s">
        <v>45</v>
      </c>
    </row>
    <row r="337" spans="1:16" x14ac:dyDescent="0.2">
      <c r="A337" s="12" t="s">
        <v>37</v>
      </c>
      <c r="B337" s="17">
        <v>5</v>
      </c>
      <c r="C337" s="17" t="s">
        <v>74</v>
      </c>
      <c r="D337" s="12" t="s">
        <v>45</v>
      </c>
      <c r="E337" s="18" t="s">
        <v>3805</v>
      </c>
      <c r="F337" s="19" t="s">
        <v>96</v>
      </c>
      <c r="G337" s="20">
        <v>57</v>
      </c>
      <c r="H337" s="21">
        <v>0</v>
      </c>
      <c r="I337" s="21">
        <f>ROUND(ROUND(H337,2)*ROUND(G337,3),2)</f>
        <v>0</v>
      </c>
      <c r="O337">
        <f>(I337*21)/100</f>
        <v>0</v>
      </c>
      <c r="P337" t="s">
        <v>17</v>
      </c>
    </row>
    <row r="338" spans="1:16" x14ac:dyDescent="0.2">
      <c r="A338" s="22" t="s">
        <v>42</v>
      </c>
      <c r="E338" s="23" t="s">
        <v>45</v>
      </c>
    </row>
    <row r="339" spans="1:16" x14ac:dyDescent="0.2">
      <c r="A339" s="24" t="s">
        <v>44</v>
      </c>
      <c r="E339" s="25" t="s">
        <v>45</v>
      </c>
    </row>
    <row r="340" spans="1:16" x14ac:dyDescent="0.2">
      <c r="A340" t="s">
        <v>46</v>
      </c>
      <c r="E340" s="23" t="s">
        <v>45</v>
      </c>
    </row>
    <row r="341" spans="1:16" x14ac:dyDescent="0.2">
      <c r="A341" s="12" t="s">
        <v>37</v>
      </c>
      <c r="B341" s="17">
        <v>70</v>
      </c>
      <c r="C341" s="17" t="s">
        <v>17</v>
      </c>
      <c r="D341" s="12" t="s">
        <v>45</v>
      </c>
      <c r="E341" s="18" t="s">
        <v>3806</v>
      </c>
      <c r="F341" s="19" t="s">
        <v>96</v>
      </c>
      <c r="G341" s="20">
        <v>61</v>
      </c>
      <c r="H341" s="21">
        <v>0</v>
      </c>
      <c r="I341" s="21">
        <f>ROUND(ROUND(H341,2)*ROUND(G341,3),2)</f>
        <v>0</v>
      </c>
      <c r="O341">
        <f>(I341*21)/100</f>
        <v>0</v>
      </c>
      <c r="P341" t="s">
        <v>17</v>
      </c>
    </row>
    <row r="342" spans="1:16" x14ac:dyDescent="0.2">
      <c r="A342" s="22" t="s">
        <v>42</v>
      </c>
      <c r="E342" s="23" t="s">
        <v>45</v>
      </c>
    </row>
    <row r="343" spans="1:16" x14ac:dyDescent="0.2">
      <c r="A343" s="24" t="s">
        <v>44</v>
      </c>
      <c r="E343" s="25" t="s">
        <v>45</v>
      </c>
    </row>
    <row r="344" spans="1:16" x14ac:dyDescent="0.2">
      <c r="A344" t="s">
        <v>46</v>
      </c>
      <c r="E344" s="23" t="s">
        <v>45</v>
      </c>
    </row>
    <row r="345" spans="1:16" x14ac:dyDescent="0.2">
      <c r="A345" s="12" t="s">
        <v>37</v>
      </c>
      <c r="B345" s="17">
        <v>87</v>
      </c>
      <c r="C345" s="17" t="s">
        <v>16</v>
      </c>
      <c r="D345" s="12" t="s">
        <v>45</v>
      </c>
      <c r="E345" s="18" t="s">
        <v>3807</v>
      </c>
      <c r="F345" s="19" t="s">
        <v>96</v>
      </c>
      <c r="G345" s="20">
        <v>12</v>
      </c>
      <c r="H345" s="21">
        <v>0</v>
      </c>
      <c r="I345" s="21">
        <f>ROUND(ROUND(H345,2)*ROUND(G345,3),2)</f>
        <v>0</v>
      </c>
      <c r="O345">
        <f>(I345*21)/100</f>
        <v>0</v>
      </c>
      <c r="P345" t="s">
        <v>17</v>
      </c>
    </row>
    <row r="346" spans="1:16" x14ac:dyDescent="0.2">
      <c r="A346" s="22" t="s">
        <v>42</v>
      </c>
      <c r="E346" s="23" t="s">
        <v>45</v>
      </c>
    </row>
    <row r="347" spans="1:16" x14ac:dyDescent="0.2">
      <c r="A347" s="24" t="s">
        <v>44</v>
      </c>
      <c r="E347" s="25" t="s">
        <v>45</v>
      </c>
    </row>
    <row r="348" spans="1:16" x14ac:dyDescent="0.2">
      <c r="A348" t="s">
        <v>46</v>
      </c>
      <c r="E348" s="23" t="s">
        <v>45</v>
      </c>
    </row>
    <row r="349" spans="1:16" x14ac:dyDescent="0.2">
      <c r="A349" s="12" t="s">
        <v>37</v>
      </c>
      <c r="B349" s="17">
        <v>89</v>
      </c>
      <c r="C349" s="17" t="s">
        <v>25</v>
      </c>
      <c r="D349" s="12" t="s">
        <v>45</v>
      </c>
      <c r="E349" s="18" t="s">
        <v>3808</v>
      </c>
      <c r="F349" s="19" t="s">
        <v>96</v>
      </c>
      <c r="G349" s="20">
        <v>34</v>
      </c>
      <c r="H349" s="21">
        <v>0</v>
      </c>
      <c r="I349" s="21">
        <f>ROUND(ROUND(H349,2)*ROUND(G349,3),2)</f>
        <v>0</v>
      </c>
      <c r="O349">
        <f>(I349*21)/100</f>
        <v>0</v>
      </c>
      <c r="P349" t="s">
        <v>17</v>
      </c>
    </row>
    <row r="350" spans="1:16" x14ac:dyDescent="0.2">
      <c r="A350" s="22" t="s">
        <v>42</v>
      </c>
      <c r="E350" s="23" t="s">
        <v>45</v>
      </c>
    </row>
    <row r="351" spans="1:16" x14ac:dyDescent="0.2">
      <c r="A351" s="24" t="s">
        <v>44</v>
      </c>
      <c r="E351" s="25" t="s">
        <v>45</v>
      </c>
    </row>
    <row r="352" spans="1:16" x14ac:dyDescent="0.2">
      <c r="A352" t="s">
        <v>46</v>
      </c>
      <c r="E352" s="23" t="s">
        <v>45</v>
      </c>
    </row>
    <row r="353" spans="1:16" x14ac:dyDescent="0.2">
      <c r="A353" s="12" t="s">
        <v>37</v>
      </c>
      <c r="B353" s="17">
        <v>92</v>
      </c>
      <c r="C353" s="17" t="s">
        <v>27</v>
      </c>
      <c r="D353" s="12" t="s">
        <v>45</v>
      </c>
      <c r="E353" s="18" t="s">
        <v>3809</v>
      </c>
      <c r="F353" s="19" t="s">
        <v>96</v>
      </c>
      <c r="G353" s="20">
        <v>49</v>
      </c>
      <c r="H353" s="21">
        <v>0</v>
      </c>
      <c r="I353" s="21">
        <f>ROUND(ROUND(H353,2)*ROUND(G353,3),2)</f>
        <v>0</v>
      </c>
      <c r="O353">
        <f>(I353*21)/100</f>
        <v>0</v>
      </c>
      <c r="P353" t="s">
        <v>17</v>
      </c>
    </row>
    <row r="354" spans="1:16" x14ac:dyDescent="0.2">
      <c r="A354" s="22" t="s">
        <v>42</v>
      </c>
      <c r="E354" s="23" t="s">
        <v>45</v>
      </c>
    </row>
    <row r="355" spans="1:16" x14ac:dyDescent="0.2">
      <c r="A355" s="24" t="s">
        <v>44</v>
      </c>
      <c r="E355" s="25" t="s">
        <v>45</v>
      </c>
    </row>
    <row r="356" spans="1:16" x14ac:dyDescent="0.2">
      <c r="A356" t="s">
        <v>46</v>
      </c>
      <c r="E356" s="23" t="s">
        <v>45</v>
      </c>
    </row>
    <row r="357" spans="1:16" x14ac:dyDescent="0.2">
      <c r="A357" s="12" t="s">
        <v>37</v>
      </c>
      <c r="B357" s="17">
        <v>93</v>
      </c>
      <c r="C357" s="17" t="s">
        <v>29</v>
      </c>
      <c r="D357" s="12" t="s">
        <v>45</v>
      </c>
      <c r="E357" s="18" t="s">
        <v>3810</v>
      </c>
      <c r="F357" s="19" t="s">
        <v>96</v>
      </c>
      <c r="G357" s="20">
        <v>4</v>
      </c>
      <c r="H357" s="21">
        <v>0</v>
      </c>
      <c r="I357" s="21">
        <f>ROUND(ROUND(H357,2)*ROUND(G357,3),2)</f>
        <v>0</v>
      </c>
      <c r="O357">
        <f>(I357*21)/100</f>
        <v>0</v>
      </c>
      <c r="P357" t="s">
        <v>17</v>
      </c>
    </row>
    <row r="358" spans="1:16" x14ac:dyDescent="0.2">
      <c r="A358" s="22" t="s">
        <v>42</v>
      </c>
      <c r="E358" s="23" t="s">
        <v>45</v>
      </c>
    </row>
    <row r="359" spans="1:16" x14ac:dyDescent="0.2">
      <c r="A359" s="24" t="s">
        <v>44</v>
      </c>
      <c r="E359" s="25" t="s">
        <v>45</v>
      </c>
    </row>
    <row r="360" spans="1:16" x14ac:dyDescent="0.2">
      <c r="A360" t="s">
        <v>46</v>
      </c>
      <c r="E360" s="23" t="s">
        <v>45</v>
      </c>
    </row>
    <row r="361" spans="1:16" x14ac:dyDescent="0.2">
      <c r="A361" s="12" t="s">
        <v>37</v>
      </c>
      <c r="B361" s="17">
        <v>95</v>
      </c>
      <c r="C361" s="17" t="s">
        <v>64</v>
      </c>
      <c r="D361" s="12" t="s">
        <v>45</v>
      </c>
      <c r="E361" s="18" t="s">
        <v>3811</v>
      </c>
      <c r="F361" s="19" t="s">
        <v>96</v>
      </c>
      <c r="G361" s="20">
        <v>26</v>
      </c>
      <c r="H361" s="21">
        <v>0</v>
      </c>
      <c r="I361" s="21">
        <f>ROUND(ROUND(H361,2)*ROUND(G361,3),2)</f>
        <v>0</v>
      </c>
      <c r="O361">
        <f>(I361*21)/100</f>
        <v>0</v>
      </c>
      <c r="P361" t="s">
        <v>17</v>
      </c>
    </row>
    <row r="362" spans="1:16" x14ac:dyDescent="0.2">
      <c r="A362" s="22" t="s">
        <v>42</v>
      </c>
      <c r="E362" s="23" t="s">
        <v>45</v>
      </c>
    </row>
    <row r="363" spans="1:16" x14ac:dyDescent="0.2">
      <c r="A363" s="24" t="s">
        <v>44</v>
      </c>
      <c r="E363" s="25" t="s">
        <v>45</v>
      </c>
    </row>
    <row r="364" spans="1:16" x14ac:dyDescent="0.2">
      <c r="A364" t="s">
        <v>46</v>
      </c>
      <c r="E364" s="23" t="s">
        <v>45</v>
      </c>
    </row>
    <row r="365" spans="1:16" x14ac:dyDescent="0.2">
      <c r="A365" s="12" t="s">
        <v>37</v>
      </c>
      <c r="B365" s="17">
        <v>98</v>
      </c>
      <c r="C365" s="17" t="s">
        <v>67</v>
      </c>
      <c r="D365" s="12" t="s">
        <v>45</v>
      </c>
      <c r="E365" s="18" t="s">
        <v>3812</v>
      </c>
      <c r="F365" s="19" t="s">
        <v>96</v>
      </c>
      <c r="G365" s="20">
        <v>12</v>
      </c>
      <c r="H365" s="21">
        <v>0</v>
      </c>
      <c r="I365" s="21">
        <f>ROUND(ROUND(H365,2)*ROUND(G365,3),2)</f>
        <v>0</v>
      </c>
      <c r="O365">
        <f>(I365*21)/100</f>
        <v>0</v>
      </c>
      <c r="P365" t="s">
        <v>17</v>
      </c>
    </row>
    <row r="366" spans="1:16" x14ac:dyDescent="0.2">
      <c r="A366" s="22" t="s">
        <v>42</v>
      </c>
      <c r="E366" s="23" t="s">
        <v>45</v>
      </c>
    </row>
    <row r="367" spans="1:16" x14ac:dyDescent="0.2">
      <c r="A367" s="24" t="s">
        <v>44</v>
      </c>
      <c r="E367" s="25" t="s">
        <v>45</v>
      </c>
    </row>
    <row r="368" spans="1:16" x14ac:dyDescent="0.2">
      <c r="A368" t="s">
        <v>46</v>
      </c>
      <c r="E368" s="23" t="s">
        <v>45</v>
      </c>
    </row>
    <row r="369" spans="1:18" x14ac:dyDescent="0.2">
      <c r="A369" s="12" t="s">
        <v>37</v>
      </c>
      <c r="B369" s="17">
        <v>99</v>
      </c>
      <c r="C369" s="17" t="s">
        <v>32</v>
      </c>
      <c r="D369" s="12" t="s">
        <v>45</v>
      </c>
      <c r="E369" s="18" t="s">
        <v>3813</v>
      </c>
      <c r="F369" s="19" t="s">
        <v>96</v>
      </c>
      <c r="G369" s="20">
        <v>56</v>
      </c>
      <c r="H369" s="21">
        <v>0</v>
      </c>
      <c r="I369" s="21">
        <f>ROUND(ROUND(H369,2)*ROUND(G369,3),2)</f>
        <v>0</v>
      </c>
      <c r="O369">
        <f>(I369*21)/100</f>
        <v>0</v>
      </c>
      <c r="P369" t="s">
        <v>17</v>
      </c>
    </row>
    <row r="370" spans="1:18" x14ac:dyDescent="0.2">
      <c r="A370" s="22" t="s">
        <v>42</v>
      </c>
      <c r="E370" s="23" t="s">
        <v>45</v>
      </c>
    </row>
    <row r="371" spans="1:18" x14ac:dyDescent="0.2">
      <c r="A371" s="24" t="s">
        <v>44</v>
      </c>
      <c r="E371" s="25" t="s">
        <v>45</v>
      </c>
    </row>
    <row r="372" spans="1:18" x14ac:dyDescent="0.2">
      <c r="A372" t="s">
        <v>46</v>
      </c>
      <c r="E372" s="23" t="s">
        <v>45</v>
      </c>
    </row>
    <row r="373" spans="1:18" ht="12.75" customHeight="1" x14ac:dyDescent="0.2">
      <c r="A373" s="2" t="s">
        <v>35</v>
      </c>
      <c r="B373" s="2"/>
      <c r="C373" s="27" t="s">
        <v>67</v>
      </c>
      <c r="D373" s="2"/>
      <c r="E373" s="15" t="s">
        <v>3814</v>
      </c>
      <c r="F373" s="2"/>
      <c r="G373" s="2"/>
      <c r="H373" s="2"/>
      <c r="I373" s="28">
        <f>0+Q373</f>
        <v>0</v>
      </c>
      <c r="O373">
        <f>0+R373</f>
        <v>0</v>
      </c>
      <c r="Q373">
        <f>0+I374</f>
        <v>0</v>
      </c>
      <c r="R373">
        <f>0+O374</f>
        <v>0</v>
      </c>
    </row>
    <row r="374" spans="1:18" x14ac:dyDescent="0.2">
      <c r="A374" s="12" t="s">
        <v>37</v>
      </c>
      <c r="B374" s="17">
        <v>6</v>
      </c>
      <c r="C374" s="17" t="s">
        <v>79</v>
      </c>
      <c r="D374" s="12" t="s">
        <v>45</v>
      </c>
      <c r="E374" s="18" t="s">
        <v>3815</v>
      </c>
      <c r="F374" s="19" t="s">
        <v>96</v>
      </c>
      <c r="G374" s="20">
        <v>120</v>
      </c>
      <c r="H374" s="21">
        <v>0</v>
      </c>
      <c r="I374" s="21">
        <f>ROUND(ROUND(H374,2)*ROUND(G374,3),2)</f>
        <v>0</v>
      </c>
      <c r="O374">
        <f>(I374*21)/100</f>
        <v>0</v>
      </c>
      <c r="P374" t="s">
        <v>17</v>
      </c>
    </row>
    <row r="375" spans="1:18" x14ac:dyDescent="0.2">
      <c r="A375" s="22" t="s">
        <v>42</v>
      </c>
      <c r="E375" s="23" t="s">
        <v>45</v>
      </c>
    </row>
    <row r="376" spans="1:18" x14ac:dyDescent="0.2">
      <c r="A376" s="24" t="s">
        <v>44</v>
      </c>
      <c r="E376" s="25" t="s">
        <v>45</v>
      </c>
    </row>
    <row r="377" spans="1:18" x14ac:dyDescent="0.2">
      <c r="A377" t="s">
        <v>46</v>
      </c>
      <c r="E377" s="23" t="s">
        <v>45</v>
      </c>
    </row>
    <row r="378" spans="1:18" ht="12.75" customHeight="1" x14ac:dyDescent="0.2">
      <c r="A378" s="2" t="s">
        <v>35</v>
      </c>
      <c r="B378" s="2"/>
      <c r="C378" s="27" t="s">
        <v>32</v>
      </c>
      <c r="D378" s="2"/>
      <c r="E378" s="15" t="s">
        <v>3816</v>
      </c>
      <c r="F378" s="2"/>
      <c r="G378" s="2"/>
      <c r="H378" s="2"/>
      <c r="I378" s="28">
        <f>0+Q378</f>
        <v>0</v>
      </c>
      <c r="O378">
        <f>0+R378</f>
        <v>0</v>
      </c>
      <c r="Q378">
        <f>0+I379+I383+I387+I391+I395+I399+I403+I407+I411+I415+I419+I423+I427+I431</f>
        <v>0</v>
      </c>
      <c r="R378">
        <f>0+O379+O383+O387+O391+O395+O399+O403+O407+O411+O415+O419+O423+O427+O431</f>
        <v>0</v>
      </c>
    </row>
    <row r="379" spans="1:18" x14ac:dyDescent="0.2">
      <c r="A379" s="12" t="s">
        <v>37</v>
      </c>
      <c r="B379" s="17">
        <v>9</v>
      </c>
      <c r="C379" s="17" t="s">
        <v>84</v>
      </c>
      <c r="D379" s="12" t="s">
        <v>45</v>
      </c>
      <c r="E379" s="18" t="s">
        <v>3817</v>
      </c>
      <c r="F379" s="19" t="s">
        <v>96</v>
      </c>
      <c r="G379" s="20">
        <v>396</v>
      </c>
      <c r="H379" s="21">
        <v>0</v>
      </c>
      <c r="I379" s="21">
        <f>ROUND(ROUND(H379,2)*ROUND(G379,3),2)</f>
        <v>0</v>
      </c>
      <c r="O379">
        <f>(I379*21)/100</f>
        <v>0</v>
      </c>
      <c r="P379" t="s">
        <v>17</v>
      </c>
    </row>
    <row r="380" spans="1:18" x14ac:dyDescent="0.2">
      <c r="A380" s="22" t="s">
        <v>42</v>
      </c>
      <c r="E380" s="23" t="s">
        <v>45</v>
      </c>
    </row>
    <row r="381" spans="1:18" x14ac:dyDescent="0.2">
      <c r="A381" s="24" t="s">
        <v>44</v>
      </c>
      <c r="E381" s="25" t="s">
        <v>45</v>
      </c>
    </row>
    <row r="382" spans="1:18" x14ac:dyDescent="0.2">
      <c r="A382" t="s">
        <v>46</v>
      </c>
      <c r="E382" s="23" t="s">
        <v>45</v>
      </c>
    </row>
    <row r="383" spans="1:18" x14ac:dyDescent="0.2">
      <c r="A383" s="12" t="s">
        <v>37</v>
      </c>
      <c r="B383" s="17">
        <v>11</v>
      </c>
      <c r="C383" s="17" t="s">
        <v>86</v>
      </c>
      <c r="D383" s="12" t="s">
        <v>45</v>
      </c>
      <c r="E383" s="18" t="s">
        <v>3818</v>
      </c>
      <c r="F383" s="19" t="s">
        <v>96</v>
      </c>
      <c r="G383" s="20">
        <v>369</v>
      </c>
      <c r="H383" s="21">
        <v>0</v>
      </c>
      <c r="I383" s="21">
        <f>ROUND(ROUND(H383,2)*ROUND(G383,3),2)</f>
        <v>0</v>
      </c>
      <c r="O383">
        <f>(I383*21)/100</f>
        <v>0</v>
      </c>
      <c r="P383" t="s">
        <v>17</v>
      </c>
    </row>
    <row r="384" spans="1:18" x14ac:dyDescent="0.2">
      <c r="A384" s="22" t="s">
        <v>42</v>
      </c>
      <c r="E384" s="23" t="s">
        <v>45</v>
      </c>
    </row>
    <row r="385" spans="1:16" x14ac:dyDescent="0.2">
      <c r="A385" s="24" t="s">
        <v>44</v>
      </c>
      <c r="E385" s="25" t="s">
        <v>45</v>
      </c>
    </row>
    <row r="386" spans="1:16" x14ac:dyDescent="0.2">
      <c r="A386" t="s">
        <v>46</v>
      </c>
      <c r="E386" s="23" t="s">
        <v>45</v>
      </c>
    </row>
    <row r="387" spans="1:16" x14ac:dyDescent="0.2">
      <c r="A387" s="12" t="s">
        <v>37</v>
      </c>
      <c r="B387" s="17">
        <v>12</v>
      </c>
      <c r="C387" s="17" t="s">
        <v>93</v>
      </c>
      <c r="D387" s="12" t="s">
        <v>45</v>
      </c>
      <c r="E387" s="18" t="s">
        <v>3819</v>
      </c>
      <c r="F387" s="19" t="s">
        <v>96</v>
      </c>
      <c r="G387" s="20">
        <v>37</v>
      </c>
      <c r="H387" s="21">
        <v>0</v>
      </c>
      <c r="I387" s="21">
        <f>ROUND(ROUND(H387,2)*ROUND(G387,3),2)</f>
        <v>0</v>
      </c>
      <c r="O387">
        <f>(I387*21)/100</f>
        <v>0</v>
      </c>
      <c r="P387" t="s">
        <v>17</v>
      </c>
    </row>
    <row r="388" spans="1:16" x14ac:dyDescent="0.2">
      <c r="A388" s="22" t="s">
        <v>42</v>
      </c>
      <c r="E388" s="23" t="s">
        <v>45</v>
      </c>
    </row>
    <row r="389" spans="1:16" x14ac:dyDescent="0.2">
      <c r="A389" s="24" t="s">
        <v>44</v>
      </c>
      <c r="E389" s="25" t="s">
        <v>45</v>
      </c>
    </row>
    <row r="390" spans="1:16" x14ac:dyDescent="0.2">
      <c r="A390" t="s">
        <v>46</v>
      </c>
      <c r="E390" s="23" t="s">
        <v>45</v>
      </c>
    </row>
    <row r="391" spans="1:16" x14ac:dyDescent="0.2">
      <c r="A391" s="12" t="s">
        <v>37</v>
      </c>
      <c r="B391" s="17">
        <v>14</v>
      </c>
      <c r="C391" s="17" t="s">
        <v>99</v>
      </c>
      <c r="D391" s="12" t="s">
        <v>45</v>
      </c>
      <c r="E391" s="18" t="s">
        <v>3820</v>
      </c>
      <c r="F391" s="19" t="s">
        <v>96</v>
      </c>
      <c r="G391" s="20">
        <v>355</v>
      </c>
      <c r="H391" s="21">
        <v>0</v>
      </c>
      <c r="I391" s="21">
        <f>ROUND(ROUND(H391,2)*ROUND(G391,3),2)</f>
        <v>0</v>
      </c>
      <c r="O391">
        <f>(I391*21)/100</f>
        <v>0</v>
      </c>
      <c r="P391" t="s">
        <v>17</v>
      </c>
    </row>
    <row r="392" spans="1:16" x14ac:dyDescent="0.2">
      <c r="A392" s="22" t="s">
        <v>42</v>
      </c>
      <c r="E392" s="23" t="s">
        <v>45</v>
      </c>
    </row>
    <row r="393" spans="1:16" x14ac:dyDescent="0.2">
      <c r="A393" s="24" t="s">
        <v>44</v>
      </c>
      <c r="E393" s="25" t="s">
        <v>45</v>
      </c>
    </row>
    <row r="394" spans="1:16" x14ac:dyDescent="0.2">
      <c r="A394" t="s">
        <v>46</v>
      </c>
      <c r="E394" s="23" t="s">
        <v>45</v>
      </c>
    </row>
    <row r="395" spans="1:16" x14ac:dyDescent="0.2">
      <c r="A395" s="12" t="s">
        <v>37</v>
      </c>
      <c r="B395" s="17">
        <v>16</v>
      </c>
      <c r="C395" s="17" t="s">
        <v>103</v>
      </c>
      <c r="D395" s="12" t="s">
        <v>45</v>
      </c>
      <c r="E395" s="18" t="s">
        <v>3821</v>
      </c>
      <c r="F395" s="19" t="s">
        <v>96</v>
      </c>
      <c r="G395" s="20">
        <v>390</v>
      </c>
      <c r="H395" s="21">
        <v>0</v>
      </c>
      <c r="I395" s="21">
        <f>ROUND(ROUND(H395,2)*ROUND(G395,3),2)</f>
        <v>0</v>
      </c>
      <c r="O395">
        <f>(I395*21)/100</f>
        <v>0</v>
      </c>
      <c r="P395" t="s">
        <v>17</v>
      </c>
    </row>
    <row r="396" spans="1:16" x14ac:dyDescent="0.2">
      <c r="A396" s="22" t="s">
        <v>42</v>
      </c>
      <c r="E396" s="23" t="s">
        <v>45</v>
      </c>
    </row>
    <row r="397" spans="1:16" x14ac:dyDescent="0.2">
      <c r="A397" s="24" t="s">
        <v>44</v>
      </c>
      <c r="E397" s="25" t="s">
        <v>45</v>
      </c>
    </row>
    <row r="398" spans="1:16" x14ac:dyDescent="0.2">
      <c r="A398" t="s">
        <v>46</v>
      </c>
      <c r="E398" s="23" t="s">
        <v>45</v>
      </c>
    </row>
    <row r="399" spans="1:16" x14ac:dyDescent="0.2">
      <c r="A399" s="12" t="s">
        <v>37</v>
      </c>
      <c r="B399" s="17">
        <v>18</v>
      </c>
      <c r="C399" s="17" t="s">
        <v>107</v>
      </c>
      <c r="D399" s="12" t="s">
        <v>45</v>
      </c>
      <c r="E399" s="18" t="s">
        <v>3822</v>
      </c>
      <c r="F399" s="19" t="s">
        <v>96</v>
      </c>
      <c r="G399" s="20">
        <v>425</v>
      </c>
      <c r="H399" s="21">
        <v>0</v>
      </c>
      <c r="I399" s="21">
        <f>ROUND(ROUND(H399,2)*ROUND(G399,3),2)</f>
        <v>0</v>
      </c>
      <c r="O399">
        <f>(I399*21)/100</f>
        <v>0</v>
      </c>
      <c r="P399" t="s">
        <v>17</v>
      </c>
    </row>
    <row r="400" spans="1:16" x14ac:dyDescent="0.2">
      <c r="A400" s="22" t="s">
        <v>42</v>
      </c>
      <c r="E400" s="23" t="s">
        <v>45</v>
      </c>
    </row>
    <row r="401" spans="1:16" x14ac:dyDescent="0.2">
      <c r="A401" s="24" t="s">
        <v>44</v>
      </c>
      <c r="E401" s="25" t="s">
        <v>45</v>
      </c>
    </row>
    <row r="402" spans="1:16" x14ac:dyDescent="0.2">
      <c r="A402" t="s">
        <v>46</v>
      </c>
      <c r="E402" s="23" t="s">
        <v>45</v>
      </c>
    </row>
    <row r="403" spans="1:16" x14ac:dyDescent="0.2">
      <c r="A403" s="12" t="s">
        <v>37</v>
      </c>
      <c r="B403" s="17">
        <v>69</v>
      </c>
      <c r="C403" s="17" t="s">
        <v>111</v>
      </c>
      <c r="D403" s="12" t="s">
        <v>45</v>
      </c>
      <c r="E403" s="18" t="s">
        <v>3823</v>
      </c>
      <c r="F403" s="19" t="s">
        <v>96</v>
      </c>
      <c r="G403" s="20">
        <v>495</v>
      </c>
      <c r="H403" s="21">
        <v>0</v>
      </c>
      <c r="I403" s="21">
        <f>ROUND(ROUND(H403,2)*ROUND(G403,3),2)</f>
        <v>0</v>
      </c>
      <c r="O403">
        <f>(I403*21)/100</f>
        <v>0</v>
      </c>
      <c r="P403" t="s">
        <v>17</v>
      </c>
    </row>
    <row r="404" spans="1:16" x14ac:dyDescent="0.2">
      <c r="A404" s="22" t="s">
        <v>42</v>
      </c>
      <c r="E404" s="23" t="s">
        <v>45</v>
      </c>
    </row>
    <row r="405" spans="1:16" x14ac:dyDescent="0.2">
      <c r="A405" s="24" t="s">
        <v>44</v>
      </c>
      <c r="E405" s="25" t="s">
        <v>45</v>
      </c>
    </row>
    <row r="406" spans="1:16" x14ac:dyDescent="0.2">
      <c r="A406" t="s">
        <v>46</v>
      </c>
      <c r="E406" s="23" t="s">
        <v>45</v>
      </c>
    </row>
    <row r="407" spans="1:16" x14ac:dyDescent="0.2">
      <c r="A407" s="12" t="s">
        <v>37</v>
      </c>
      <c r="B407" s="17">
        <v>71</v>
      </c>
      <c r="C407" s="17" t="s">
        <v>115</v>
      </c>
      <c r="D407" s="12" t="s">
        <v>45</v>
      </c>
      <c r="E407" s="18" t="s">
        <v>3824</v>
      </c>
      <c r="F407" s="19" t="s">
        <v>96</v>
      </c>
      <c r="G407" s="20">
        <v>260</v>
      </c>
      <c r="H407" s="21">
        <v>0</v>
      </c>
      <c r="I407" s="21">
        <f>ROUND(ROUND(H407,2)*ROUND(G407,3),2)</f>
        <v>0</v>
      </c>
      <c r="O407">
        <f>(I407*21)/100</f>
        <v>0</v>
      </c>
      <c r="P407" t="s">
        <v>17</v>
      </c>
    </row>
    <row r="408" spans="1:16" x14ac:dyDescent="0.2">
      <c r="A408" s="22" t="s">
        <v>42</v>
      </c>
      <c r="E408" s="23" t="s">
        <v>45</v>
      </c>
    </row>
    <row r="409" spans="1:16" x14ac:dyDescent="0.2">
      <c r="A409" s="24" t="s">
        <v>44</v>
      </c>
      <c r="E409" s="25" t="s">
        <v>45</v>
      </c>
    </row>
    <row r="410" spans="1:16" x14ac:dyDescent="0.2">
      <c r="A410" t="s">
        <v>46</v>
      </c>
      <c r="E410" s="23" t="s">
        <v>45</v>
      </c>
    </row>
    <row r="411" spans="1:16" x14ac:dyDescent="0.2">
      <c r="A411" s="12" t="s">
        <v>37</v>
      </c>
      <c r="B411" s="17">
        <v>73</v>
      </c>
      <c r="C411" s="17" t="s">
        <v>121</v>
      </c>
      <c r="D411" s="12" t="s">
        <v>45</v>
      </c>
      <c r="E411" s="18" t="s">
        <v>3825</v>
      </c>
      <c r="F411" s="19" t="s">
        <v>96</v>
      </c>
      <c r="G411" s="20">
        <v>245</v>
      </c>
      <c r="H411" s="21">
        <v>0</v>
      </c>
      <c r="I411" s="21">
        <f>ROUND(ROUND(H411,2)*ROUND(G411,3),2)</f>
        <v>0</v>
      </c>
      <c r="O411">
        <f>(I411*21)/100</f>
        <v>0</v>
      </c>
      <c r="P411" t="s">
        <v>17</v>
      </c>
    </row>
    <row r="412" spans="1:16" x14ac:dyDescent="0.2">
      <c r="A412" s="22" t="s">
        <v>42</v>
      </c>
      <c r="E412" s="23" t="s">
        <v>45</v>
      </c>
    </row>
    <row r="413" spans="1:16" x14ac:dyDescent="0.2">
      <c r="A413" s="24" t="s">
        <v>44</v>
      </c>
      <c r="E413" s="25" t="s">
        <v>45</v>
      </c>
    </row>
    <row r="414" spans="1:16" x14ac:dyDescent="0.2">
      <c r="A414" t="s">
        <v>46</v>
      </c>
      <c r="E414" s="23" t="s">
        <v>45</v>
      </c>
    </row>
    <row r="415" spans="1:16" x14ac:dyDescent="0.2">
      <c r="A415" s="12" t="s">
        <v>37</v>
      </c>
      <c r="B415" s="17">
        <v>76</v>
      </c>
      <c r="C415" s="17" t="s">
        <v>126</v>
      </c>
      <c r="D415" s="12" t="s">
        <v>45</v>
      </c>
      <c r="E415" s="18" t="s">
        <v>3826</v>
      </c>
      <c r="F415" s="19" t="s">
        <v>96</v>
      </c>
      <c r="G415" s="20">
        <v>74</v>
      </c>
      <c r="H415" s="21">
        <v>0</v>
      </c>
      <c r="I415" s="21">
        <f>ROUND(ROUND(H415,2)*ROUND(G415,3),2)</f>
        <v>0</v>
      </c>
      <c r="O415">
        <f>(I415*21)/100</f>
        <v>0</v>
      </c>
      <c r="P415" t="s">
        <v>17</v>
      </c>
    </row>
    <row r="416" spans="1:16" x14ac:dyDescent="0.2">
      <c r="A416" s="22" t="s">
        <v>42</v>
      </c>
      <c r="E416" s="23" t="s">
        <v>45</v>
      </c>
    </row>
    <row r="417" spans="1:16" x14ac:dyDescent="0.2">
      <c r="A417" s="24" t="s">
        <v>44</v>
      </c>
      <c r="E417" s="25" t="s">
        <v>45</v>
      </c>
    </row>
    <row r="418" spans="1:16" x14ac:dyDescent="0.2">
      <c r="A418" t="s">
        <v>46</v>
      </c>
      <c r="E418" s="23" t="s">
        <v>45</v>
      </c>
    </row>
    <row r="419" spans="1:16" x14ac:dyDescent="0.2">
      <c r="A419" s="12" t="s">
        <v>37</v>
      </c>
      <c r="B419" s="17">
        <v>78</v>
      </c>
      <c r="C419" s="17" t="s">
        <v>131</v>
      </c>
      <c r="D419" s="12" t="s">
        <v>45</v>
      </c>
      <c r="E419" s="18" t="s">
        <v>3827</v>
      </c>
      <c r="F419" s="19" t="s">
        <v>96</v>
      </c>
      <c r="G419" s="20">
        <v>591</v>
      </c>
      <c r="H419" s="21">
        <v>0</v>
      </c>
      <c r="I419" s="21">
        <f>ROUND(ROUND(H419,2)*ROUND(G419,3),2)</f>
        <v>0</v>
      </c>
      <c r="O419">
        <f>(I419*21)/100</f>
        <v>0</v>
      </c>
      <c r="P419" t="s">
        <v>17</v>
      </c>
    </row>
    <row r="420" spans="1:16" x14ac:dyDescent="0.2">
      <c r="A420" s="22" t="s">
        <v>42</v>
      </c>
      <c r="E420" s="23" t="s">
        <v>45</v>
      </c>
    </row>
    <row r="421" spans="1:16" x14ac:dyDescent="0.2">
      <c r="A421" s="24" t="s">
        <v>44</v>
      </c>
      <c r="E421" s="25" t="s">
        <v>45</v>
      </c>
    </row>
    <row r="422" spans="1:16" x14ac:dyDescent="0.2">
      <c r="A422" t="s">
        <v>46</v>
      </c>
      <c r="E422" s="23" t="s">
        <v>45</v>
      </c>
    </row>
    <row r="423" spans="1:16" x14ac:dyDescent="0.2">
      <c r="A423" s="12" t="s">
        <v>37</v>
      </c>
      <c r="B423" s="17">
        <v>79</v>
      </c>
      <c r="C423" s="17" t="s">
        <v>136</v>
      </c>
      <c r="D423" s="12" t="s">
        <v>45</v>
      </c>
      <c r="E423" s="18" t="s">
        <v>3828</v>
      </c>
      <c r="F423" s="19" t="s">
        <v>96</v>
      </c>
      <c r="G423" s="20">
        <v>40</v>
      </c>
      <c r="H423" s="21">
        <v>0</v>
      </c>
      <c r="I423" s="21">
        <f>ROUND(ROUND(H423,2)*ROUND(G423,3),2)</f>
        <v>0</v>
      </c>
      <c r="O423">
        <f>(I423*21)/100</f>
        <v>0</v>
      </c>
      <c r="P423" t="s">
        <v>17</v>
      </c>
    </row>
    <row r="424" spans="1:16" x14ac:dyDescent="0.2">
      <c r="A424" s="22" t="s">
        <v>42</v>
      </c>
      <c r="E424" s="23" t="s">
        <v>45</v>
      </c>
    </row>
    <row r="425" spans="1:16" x14ac:dyDescent="0.2">
      <c r="A425" s="24" t="s">
        <v>44</v>
      </c>
      <c r="E425" s="25" t="s">
        <v>45</v>
      </c>
    </row>
    <row r="426" spans="1:16" x14ac:dyDescent="0.2">
      <c r="A426" t="s">
        <v>46</v>
      </c>
      <c r="E426" s="23" t="s">
        <v>45</v>
      </c>
    </row>
    <row r="427" spans="1:16" x14ac:dyDescent="0.2">
      <c r="A427" s="12" t="s">
        <v>37</v>
      </c>
      <c r="B427" s="17">
        <v>81</v>
      </c>
      <c r="C427" s="17" t="s">
        <v>141</v>
      </c>
      <c r="D427" s="12" t="s">
        <v>45</v>
      </c>
      <c r="E427" s="18" t="s">
        <v>3829</v>
      </c>
      <c r="F427" s="19" t="s">
        <v>96</v>
      </c>
      <c r="G427" s="20">
        <v>275</v>
      </c>
      <c r="H427" s="21">
        <v>0</v>
      </c>
      <c r="I427" s="21">
        <f>ROUND(ROUND(H427,2)*ROUND(G427,3),2)</f>
        <v>0</v>
      </c>
      <c r="O427">
        <f>(I427*21)/100</f>
        <v>0</v>
      </c>
      <c r="P427" t="s">
        <v>17</v>
      </c>
    </row>
    <row r="428" spans="1:16" x14ac:dyDescent="0.2">
      <c r="A428" s="22" t="s">
        <v>42</v>
      </c>
      <c r="E428" s="23" t="s">
        <v>45</v>
      </c>
    </row>
    <row r="429" spans="1:16" x14ac:dyDescent="0.2">
      <c r="A429" s="24" t="s">
        <v>44</v>
      </c>
      <c r="E429" s="25" t="s">
        <v>45</v>
      </c>
    </row>
    <row r="430" spans="1:16" x14ac:dyDescent="0.2">
      <c r="A430" t="s">
        <v>46</v>
      </c>
      <c r="E430" s="23" t="s">
        <v>45</v>
      </c>
    </row>
    <row r="431" spans="1:16" x14ac:dyDescent="0.2">
      <c r="A431" s="12" t="s">
        <v>37</v>
      </c>
      <c r="B431" s="17">
        <v>82</v>
      </c>
      <c r="C431" s="17" t="s">
        <v>319</v>
      </c>
      <c r="D431" s="12" t="s">
        <v>45</v>
      </c>
      <c r="E431" s="18" t="s">
        <v>3830</v>
      </c>
      <c r="F431" s="19" t="s">
        <v>96</v>
      </c>
      <c r="G431" s="20">
        <v>37</v>
      </c>
      <c r="H431" s="21">
        <v>0</v>
      </c>
      <c r="I431" s="21">
        <f>ROUND(ROUND(H431,2)*ROUND(G431,3),2)</f>
        <v>0</v>
      </c>
      <c r="O431">
        <f>(I431*21)/100</f>
        <v>0</v>
      </c>
      <c r="P431" t="s">
        <v>17</v>
      </c>
    </row>
    <row r="432" spans="1:16" x14ac:dyDescent="0.2">
      <c r="A432" s="22" t="s">
        <v>42</v>
      </c>
      <c r="E432" s="23" t="s">
        <v>45</v>
      </c>
    </row>
    <row r="433" spans="1:5" x14ac:dyDescent="0.2">
      <c r="A433" s="24" t="s">
        <v>44</v>
      </c>
      <c r="E433" s="25" t="s">
        <v>45</v>
      </c>
    </row>
    <row r="434" spans="1:5" x14ac:dyDescent="0.2">
      <c r="A434" t="s">
        <v>46</v>
      </c>
      <c r="E434" s="23" t="s">
        <v>45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46</vt:i4>
      </vt:variant>
    </vt:vector>
  </HeadingPairs>
  <TitlesOfParts>
    <vt:vector size="46" baseType="lpstr">
      <vt:lpstr>SO 001_1</vt:lpstr>
      <vt:lpstr>SO 010_1</vt:lpstr>
      <vt:lpstr>SO 101_SO 101.1</vt:lpstr>
      <vt:lpstr>SO 101_SO 101.2</vt:lpstr>
      <vt:lpstr>SO 102_01</vt:lpstr>
      <vt:lpstr>SO 103_1</vt:lpstr>
      <vt:lpstr>SO 104_1</vt:lpstr>
      <vt:lpstr>SO 105_1</vt:lpstr>
      <vt:lpstr>SO 106_1</vt:lpstr>
      <vt:lpstr>SO 107_01</vt:lpstr>
      <vt:lpstr>SO 108_SO 108.1</vt:lpstr>
      <vt:lpstr>SO 108_SO 108.2</vt:lpstr>
      <vt:lpstr>SO 110_SO 110.1</vt:lpstr>
      <vt:lpstr>SO 110_SO 110.2</vt:lpstr>
      <vt:lpstr>SO 110_SO 110.3</vt:lpstr>
      <vt:lpstr>SO 201</vt:lpstr>
      <vt:lpstr>SO 202</vt:lpstr>
      <vt:lpstr>SO 203</vt:lpstr>
      <vt:lpstr>SO 204</vt:lpstr>
      <vt:lpstr>SO 205</vt:lpstr>
      <vt:lpstr>SO 251_1</vt:lpstr>
      <vt:lpstr>SO 252_1</vt:lpstr>
      <vt:lpstr>SO 253</vt:lpstr>
      <vt:lpstr>SO 301.1</vt:lpstr>
      <vt:lpstr>SO 301.2</vt:lpstr>
      <vt:lpstr>SO 302</vt:lpstr>
      <vt:lpstr>SO 303</vt:lpstr>
      <vt:lpstr>SO 304</vt:lpstr>
      <vt:lpstr>SO 351_SO 351.1</vt:lpstr>
      <vt:lpstr>SO 351_SO 351.2</vt:lpstr>
      <vt:lpstr>SO 352</vt:lpstr>
      <vt:lpstr>SO 353</vt:lpstr>
      <vt:lpstr>SO 381_1</vt:lpstr>
      <vt:lpstr>SO 382_1</vt:lpstr>
      <vt:lpstr>SO 383_1</vt:lpstr>
      <vt:lpstr>SO 384_1</vt:lpstr>
      <vt:lpstr>SO 385_1</vt:lpstr>
      <vt:lpstr>SO 420_1</vt:lpstr>
      <vt:lpstr>SO 421_1</vt:lpstr>
      <vt:lpstr>SO 501.1_1</vt:lpstr>
      <vt:lpstr>SO 501.2_1</vt:lpstr>
      <vt:lpstr>SO 511_1</vt:lpstr>
      <vt:lpstr>SO 701_SO 701.1</vt:lpstr>
      <vt:lpstr>SO 701_SO 701.2</vt:lpstr>
      <vt:lpstr>SO 702_1</vt:lpstr>
      <vt:lpstr>SO 800_01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Kateřina Morávková</cp:lastModifiedBy>
  <dcterms:modified xsi:type="dcterms:W3CDTF">2024-03-18T10:07:02Z</dcterms:modified>
  <cp:category/>
  <cp:contentStatus/>
</cp:coreProperties>
</file>