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30" windowWidth="27555" windowHeight="12870" activeTab="0"/>
  </bookViews>
  <sheets>
    <sheet name="rekapitulace" sheetId="4" r:id="rId1"/>
    <sheet name="kancelář vila - stavební" sheetId="2" r:id="rId2"/>
    <sheet name="kancelář vila - elektro" sheetId="3" r:id="rId3"/>
  </sheets>
  <definedNames>
    <definedName name="_xlnm._FilterDatabase" localSheetId="1" hidden="1">'kancelář vila - stavební'!$C$44:$K$143</definedName>
    <definedName name="_xlnm.Print_Titles" localSheetId="1">'kancelář vila - stavební'!$44:$44</definedName>
  </definedNames>
  <calcPr calcId="145621"/>
</workbook>
</file>

<file path=xl/sharedStrings.xml><?xml version="1.0" encoding="utf-8"?>
<sst xmlns="http://schemas.openxmlformats.org/spreadsheetml/2006/main" count="1372" uniqueCount="426">
  <si>
    <t/>
  </si>
  <si>
    <t>Stavba:</t>
  </si>
  <si>
    <t>Místo:</t>
  </si>
  <si>
    <t>Datum:</t>
  </si>
  <si>
    <t>Zadavatel:</t>
  </si>
  <si>
    <t>Zhotovitel:</t>
  </si>
  <si>
    <t>Projektant:</t>
  </si>
  <si>
    <t>Zpracovatel:</t>
  </si>
  <si>
    <t>DPH</t>
  </si>
  <si>
    <t>základní</t>
  </si>
  <si>
    <t>Kód</t>
  </si>
  <si>
    <t>Popis</t>
  </si>
  <si>
    <t>Typ</t>
  </si>
  <si>
    <t>D</t>
  </si>
  <si>
    <t>0</t>
  </si>
  <si>
    <t>1</t>
  </si>
  <si>
    <t>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</si>
  <si>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</si>
  <si>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</si>
  <si>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</si>
  <si>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</si>
  <si>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</si>
  <si>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</si>
  <si>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</si>
  <si>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</si>
  <si>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</si>
  <si>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</si>
  <si>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</si>
  <si>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</si>
  <si>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</si>
  <si>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</si>
  <si>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</si>
  <si>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</si>
  <si>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</si>
  <si>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</si>
  <si>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</si>
  <si>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</si>
  <si>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</si>
  <si>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</si>
  <si>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</si>
  <si>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</si>
  <si>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</si>
  <si>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</si>
  <si>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</si>
  <si>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</si>
  <si>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</si>
  <si>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</si>
  <si>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</si>
  <si>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</si>
  <si>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</si>
  <si>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</si>
  <si>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</si>
  <si>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</si>
  <si>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</si>
  <si>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</si>
  <si>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</si>
  <si>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</si>
  <si>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</si>
  <si>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317121351</t>
  </si>
  <si>
    <t>Montáž ŽB překladů prefabrikovaných do rýh světlosti otvoru přes 1800 do 2400 mm</t>
  </si>
  <si>
    <t>kus</t>
  </si>
  <si>
    <t>4</t>
  </si>
  <si>
    <t>-233479656</t>
  </si>
  <si>
    <t>M</t>
  </si>
  <si>
    <t>59321143</t>
  </si>
  <si>
    <t>překlad železobetonový RZP plný 2190x240x190mm</t>
  </si>
  <si>
    <t>8</t>
  </si>
  <si>
    <t>2053809877</t>
  </si>
  <si>
    <t>317234410</t>
  </si>
  <si>
    <t>Vyzdívka nad překlady z cihel pálených na MC</t>
  </si>
  <si>
    <t>m3</t>
  </si>
  <si>
    <t>1672196787</t>
  </si>
  <si>
    <t>6</t>
  </si>
  <si>
    <t>Úpravy povrchů, podlahy a osazování výplní</t>
  </si>
  <si>
    <t>612131121</t>
  </si>
  <si>
    <t>Penetrační disperzní nátěr vnitřních stěn nanášený ručně</t>
  </si>
  <si>
    <t>m2</t>
  </si>
  <si>
    <t>728455174</t>
  </si>
  <si>
    <t>612135000</t>
  </si>
  <si>
    <t>Vyrovnání podkladu vnitřních stěn maltou vápennou tl do 10 mm</t>
  </si>
  <si>
    <t>-1316871703</t>
  </si>
  <si>
    <t>612142001</t>
  </si>
  <si>
    <t>Pletivo sklovláknité vnitřních stěn vtlačené do tmelu</t>
  </si>
  <si>
    <t>-658729916</t>
  </si>
  <si>
    <t>32</t>
  </si>
  <si>
    <t>612311131</t>
  </si>
  <si>
    <t>Vápenný štuk vnitřních stěn tloušťky do 3 mm</t>
  </si>
  <si>
    <t>-1401864432</t>
  </si>
  <si>
    <t>612335302</t>
  </si>
  <si>
    <t>Cementová štuková omítka ostění nebo nadpraží</t>
  </si>
  <si>
    <t>-1733180712</t>
  </si>
  <si>
    <t>9</t>
  </si>
  <si>
    <t>Ostatní konstrukce a práce, bourání</t>
  </si>
  <si>
    <t>949121112</t>
  </si>
  <si>
    <t>Montáž lešení lehkého kozového dílcového v přes 1,2 do 1,9 m</t>
  </si>
  <si>
    <t>sada</t>
  </si>
  <si>
    <t>-187798817</t>
  </si>
  <si>
    <t>949121212</t>
  </si>
  <si>
    <t>Příplatek k lešení lehkému kozovému dílcovému v přes 1,2 do 1,9 m za každý den použití</t>
  </si>
  <si>
    <t>-1349687916</t>
  </si>
  <si>
    <t>949121812</t>
  </si>
  <si>
    <t>Demontáž lešení lehkého kozového dílcového v přes 1,2 do 1,9 m</t>
  </si>
  <si>
    <t>1796162922</t>
  </si>
  <si>
    <t>952905311</t>
  </si>
  <si>
    <t>Zakrývaní kropení aj. požadavky BOZP</t>
  </si>
  <si>
    <t>soub.</t>
  </si>
  <si>
    <t>-288346143</t>
  </si>
  <si>
    <t>962032171</t>
  </si>
  <si>
    <t>Bourání zdiva z plných tvárnic nebo bloků vápenopískových do 1 m3</t>
  </si>
  <si>
    <t>-1904523684</t>
  </si>
  <si>
    <t>281903570</t>
  </si>
  <si>
    <t>965045113</t>
  </si>
  <si>
    <t>Bourání potěrů cementových nebo pískocementových tl do 50 mm pl přes 4 m2</t>
  </si>
  <si>
    <t>-1940358550</t>
  </si>
  <si>
    <t>965083112</t>
  </si>
  <si>
    <t>Odstranění násypů pod podlahami mezi trámy tl do 100 mm pl přes 2 m2</t>
  </si>
  <si>
    <t>488880537</t>
  </si>
  <si>
    <t>993121111</t>
  </si>
  <si>
    <t>Dovoz a odvoz lešení prostorového lehkého do 10 km včetně naložení a složení</t>
  </si>
  <si>
    <t>-285481098</t>
  </si>
  <si>
    <t>997</t>
  </si>
  <si>
    <t>Přesun sutě</t>
  </si>
  <si>
    <t>t</t>
  </si>
  <si>
    <t>997013154</t>
  </si>
  <si>
    <t>Vnitrostaveništní doprava suti a vybouraných hmot pro budovy v přes 12 do 15 m s omezením mechanizace</t>
  </si>
  <si>
    <t>-1220473843</t>
  </si>
  <si>
    <t>997013501</t>
  </si>
  <si>
    <t>Odvoz suti a vybouraných hmot na skládku nebo meziskládku do 1 km se složením</t>
  </si>
  <si>
    <t>-800331839</t>
  </si>
  <si>
    <t>997013509</t>
  </si>
  <si>
    <t>Příplatek k odvozu suti a vybouraných hmot na skládku ZKD 1 km přes 1 km</t>
  </si>
  <si>
    <t>-1279240930</t>
  </si>
  <si>
    <t>997013601</t>
  </si>
  <si>
    <t>Poplatek za uložení na skládce (skládkovné) stavebního odpadu betonového kód odpadu 17 01 01</t>
  </si>
  <si>
    <t>163432802</t>
  </si>
  <si>
    <t>998</t>
  </si>
  <si>
    <t>Přesun hmot</t>
  </si>
  <si>
    <t>998011001</t>
  </si>
  <si>
    <t>Přesun hmot pro budovy zděné v do 6 m</t>
  </si>
  <si>
    <t>106930257</t>
  </si>
  <si>
    <t>998018002</t>
  </si>
  <si>
    <t>Přesun hmot pro budovy ruční pro budovy v přes 6 do 12 m</t>
  </si>
  <si>
    <t>64676077</t>
  </si>
  <si>
    <t>PSV</t>
  </si>
  <si>
    <t>Práce a dodávky PSV</t>
  </si>
  <si>
    <t>713</t>
  </si>
  <si>
    <t>Izolace tepelné</t>
  </si>
  <si>
    <t>713111111</t>
  </si>
  <si>
    <t>Montáž izolace tepelné vrchem stropů volně kladenými rohožemi, pásy, dílci, deskami</t>
  </si>
  <si>
    <t>16</t>
  </si>
  <si>
    <t>-1427337867</t>
  </si>
  <si>
    <t>ISV.8592248041294.1</t>
  </si>
  <si>
    <t>Isover TOPSIL 160mm, λD = 0,033 (W·m-1·K-1),1200x600x160mm,desky z čedičové vlny s univerzálním použitím. Vhodné také jako akustická izolace a do protipožárních konstrukcí.</t>
  </si>
  <si>
    <t>1876478556</t>
  </si>
  <si>
    <t>704611933</t>
  </si>
  <si>
    <t>ISV.8592248041270</t>
  </si>
  <si>
    <t>Isover TOPSIL 100mm, λD = 0,033 (W·m-1·K-1),1200x600x100mm,desky z čedičové vlny s univerzálním použitím. Vhodné také jako akustická izolace a do protipožárních konstrukcí.</t>
  </si>
  <si>
    <t>-1072408124</t>
  </si>
  <si>
    <t>713132331</t>
  </si>
  <si>
    <t>Montáž izolace tepelné do roštu dvousměrného výšky do 6 m</t>
  </si>
  <si>
    <t>-1176094651</t>
  </si>
  <si>
    <t>-1662478749</t>
  </si>
  <si>
    <t>-868003205</t>
  </si>
  <si>
    <t>-1568745851</t>
  </si>
  <si>
    <t>713291132</t>
  </si>
  <si>
    <t>Montáž izolace tepelné parotěsné zábrany stropů vrchem fólií</t>
  </si>
  <si>
    <t>1355088107</t>
  </si>
  <si>
    <t>28329334</t>
  </si>
  <si>
    <t>Jutafol N 170 AL</t>
  </si>
  <si>
    <t>216828696</t>
  </si>
  <si>
    <t>713291222</t>
  </si>
  <si>
    <t>Montáž izolace tepelné parotěsné zábrany stěn a sloupů fólií</t>
  </si>
  <si>
    <t>-2050672354</t>
  </si>
  <si>
    <t>28329334x</t>
  </si>
  <si>
    <t>Jutafol N170 AL</t>
  </si>
  <si>
    <t>-2075039017</t>
  </si>
  <si>
    <t>998713122</t>
  </si>
  <si>
    <t>Přesun hmot tonážní pro izolace tepelné ruční v objektech v přes 6 do 12 m</t>
  </si>
  <si>
    <t>-392969926</t>
  </si>
  <si>
    <t>721</t>
  </si>
  <si>
    <t>Zdravotechnika - vnitřní kanalizace</t>
  </si>
  <si>
    <t>721174043.OSM</t>
  </si>
  <si>
    <t>Potrubí kanalizační připojovací Osma HT-Systém DN 50</t>
  </si>
  <si>
    <t>m</t>
  </si>
  <si>
    <t>428231906</t>
  </si>
  <si>
    <t>721194105</t>
  </si>
  <si>
    <t>Vyvedení a upevnění odpadních výpustek DN 50</t>
  </si>
  <si>
    <t>-1620118476</t>
  </si>
  <si>
    <t>722</t>
  </si>
  <si>
    <t>Zdravotechnika - vnitřní vodovod</t>
  </si>
  <si>
    <t>722190401</t>
  </si>
  <si>
    <t>Vyvedení a upevnění výpustku DN do 25</t>
  </si>
  <si>
    <t>-2144778235</t>
  </si>
  <si>
    <t>722212221</t>
  </si>
  <si>
    <t>Rohový ventil 1/2</t>
  </si>
  <si>
    <t>soubor</t>
  </si>
  <si>
    <t>-1863654528</t>
  </si>
  <si>
    <t>722220221</t>
  </si>
  <si>
    <t>T-kus PPR PN 20 D 20 x G 1/2" x D 20 s kovovým vnitřním závitem</t>
  </si>
  <si>
    <t>-1452759105</t>
  </si>
  <si>
    <t>722231222</t>
  </si>
  <si>
    <t>-383096347</t>
  </si>
  <si>
    <t>725</t>
  </si>
  <si>
    <t>Zdravotechnika - zařizovací předměty</t>
  </si>
  <si>
    <t>725532101</t>
  </si>
  <si>
    <t>Elektrický ohřívač zásobníkový akumulační závěsný svislý 10 l / 2 kW</t>
  </si>
  <si>
    <t>-1941648179</t>
  </si>
  <si>
    <t>725862113.HLE</t>
  </si>
  <si>
    <t>491051261</t>
  </si>
  <si>
    <t>R1</t>
  </si>
  <si>
    <t>Propojení ohřívače s kanalizací od pojistného ventilu</t>
  </si>
  <si>
    <t>729878439</t>
  </si>
  <si>
    <t>R2</t>
  </si>
  <si>
    <t>Propojení dřezové baterie s ohřívačem vody, ohřívač vody s kulovým ventilem panceř. hadice delky do 1m dodávka a montáž</t>
  </si>
  <si>
    <t>-392319520</t>
  </si>
  <si>
    <t>R3</t>
  </si>
  <si>
    <t>demoliční práce nutné pro připojení odpadu, sekání šliců včetně zapravení a ostatní přípomoce řemeslům PSV</t>
  </si>
  <si>
    <t>hod</t>
  </si>
  <si>
    <t>-1485936024</t>
  </si>
  <si>
    <t>762</t>
  </si>
  <si>
    <t>Konstrukce tesařské</t>
  </si>
  <si>
    <t>762331824</t>
  </si>
  <si>
    <t>Demontáž vázaných kcí krovů k dalšímu použití z hranolů průřezové pl přes 288 do 450 cm2</t>
  </si>
  <si>
    <t>652166503</t>
  </si>
  <si>
    <t>762343913</t>
  </si>
  <si>
    <t>Zabednění otvorů ve střeše prkny tl do 32 mm pl jednotlivě přes 4 do 8 m2</t>
  </si>
  <si>
    <t>247877428</t>
  </si>
  <si>
    <t>762712934</t>
  </si>
  <si>
    <t>Montáž doplnění části prostorové vázané konstrukce hranoly nehoblovanými průřezové pl přes 288 do 450 cm2</t>
  </si>
  <si>
    <t>-761687212</t>
  </si>
  <si>
    <t>60512140</t>
  </si>
  <si>
    <t>hranol stavební řezivo průřezu do 450cm2 do dl 6m</t>
  </si>
  <si>
    <t>-1226018429</t>
  </si>
  <si>
    <t>998762122</t>
  </si>
  <si>
    <t>Přesun hmot tonážní pro kce tesařské ruční v objektech v přes 6 do 12 m</t>
  </si>
  <si>
    <t>2013549672</t>
  </si>
  <si>
    <t>763</t>
  </si>
  <si>
    <t>Konstrukce suché výstavby</t>
  </si>
  <si>
    <t>763121415.KNF</t>
  </si>
  <si>
    <t>SDK stěna předsazená W 625 tl 112,5 mm profil CW+UW 100 deska 1x WHITE (A) 12,5 bez TI EI 15</t>
  </si>
  <si>
    <t>1713488707</t>
  </si>
  <si>
    <t>763131411.KNF</t>
  </si>
  <si>
    <t>SDK podhled D 112 desky 1x WHITE (A) 12,5 bez izolace dvouvrstvá spodní kce profil CD+UD</t>
  </si>
  <si>
    <t>-785629514</t>
  </si>
  <si>
    <t>763251121</t>
  </si>
  <si>
    <t>Sádrovláknitá podlaha z podlahových prvků tl 10 mm podsyp 40 mm</t>
  </si>
  <si>
    <t>897413596</t>
  </si>
  <si>
    <t>Sádrovláknitá podlaha 2E22 tl 45 mm z podlahových prvků Fermacell tl 25 mm podsyp 20 mm REI 60</t>
  </si>
  <si>
    <t>1289558511</t>
  </si>
  <si>
    <t>713121211</t>
  </si>
  <si>
    <t>Montáž izolace tepelné podlah volně kladenými okrajovými pásky</t>
  </si>
  <si>
    <t>1889900373</t>
  </si>
  <si>
    <t>RKW.1119</t>
  </si>
  <si>
    <t>pásek okrajový FERMACELL š 120 mm tl.12 mm</t>
  </si>
  <si>
    <t>-1784554096</t>
  </si>
  <si>
    <t>998763332</t>
  </si>
  <si>
    <t>Přesun hmot tonážní pro konstrukce montované z desek ruční v objektech v přes 6 do 12 m</t>
  </si>
  <si>
    <t>35250711</t>
  </si>
  <si>
    <t>764</t>
  </si>
  <si>
    <t>Konstrukce klempířské</t>
  </si>
  <si>
    <t>764131405</t>
  </si>
  <si>
    <t>Krytina střechy rovné drážkováním ze svitků z Cu plechu rš 500 mm sklonu přes 60°</t>
  </si>
  <si>
    <t>2146874026</t>
  </si>
  <si>
    <t>764231446</t>
  </si>
  <si>
    <t>Oplechování nevětraného nároží s nárožním plechem z Cu plechu rš 500 mm</t>
  </si>
  <si>
    <t>-1326537206</t>
  </si>
  <si>
    <t>764236409</t>
  </si>
  <si>
    <t>Oplechování parapetů rovných mechanicky kotvené z Cu plechu rš 800 mm</t>
  </si>
  <si>
    <t>1245884081</t>
  </si>
  <si>
    <t>641941712x</t>
  </si>
  <si>
    <t>-772901374</t>
  </si>
  <si>
    <t>RMAT0001x</t>
  </si>
  <si>
    <t>Okno AL 750 x 900mm - 2x, dvojsklo + barva RAL</t>
  </si>
  <si>
    <t>-2092171996</t>
  </si>
  <si>
    <t>765</t>
  </si>
  <si>
    <t>Krytina skládaná</t>
  </si>
  <si>
    <t>765192811</t>
  </si>
  <si>
    <t>Demontáž střešního výlezu jakékoliv plochy</t>
  </si>
  <si>
    <t>1599088137</t>
  </si>
  <si>
    <t>776</t>
  </si>
  <si>
    <t>Podlahy povlakové</t>
  </si>
  <si>
    <t>776231111</t>
  </si>
  <si>
    <t>Sokl linolea 30/30mm</t>
  </si>
  <si>
    <t>1279451777</t>
  </si>
  <si>
    <t>776241111</t>
  </si>
  <si>
    <t>D+M Lino včetně lepidla</t>
  </si>
  <si>
    <t>1186006696</t>
  </si>
  <si>
    <t>998776312</t>
  </si>
  <si>
    <t>Přesun hmot procentní pro podlahy povlakové ruční v objektech v přes 6 do 12 m</t>
  </si>
  <si>
    <t>%</t>
  </si>
  <si>
    <t>-2044287606</t>
  </si>
  <si>
    <t>783</t>
  </si>
  <si>
    <t>Dokončovací práce - nátěry</t>
  </si>
  <si>
    <t>783000103</t>
  </si>
  <si>
    <t>Ochrana podlah nebo vodorovných ploch při provádění nátěrů položením fólie</t>
  </si>
  <si>
    <t>-1979389509</t>
  </si>
  <si>
    <t>58124842</t>
  </si>
  <si>
    <t>fólie pro malířské potřeby zakrývací tl 7µ 4x5m</t>
  </si>
  <si>
    <t>735079190</t>
  </si>
  <si>
    <t>783201201</t>
  </si>
  <si>
    <t>Obroušení tesařských konstrukcí před provedením nátěru</t>
  </si>
  <si>
    <t>1919611593</t>
  </si>
  <si>
    <t>783201401</t>
  </si>
  <si>
    <t>Ometení tesařských konstrukcí před provedením nátěru</t>
  </si>
  <si>
    <t>-1013650537</t>
  </si>
  <si>
    <t>783217101</t>
  </si>
  <si>
    <t>Krycí jednonásobný syntetický nátěr tesařských konstrukcí</t>
  </si>
  <si>
    <t>-40521355</t>
  </si>
  <si>
    <t>783901403</t>
  </si>
  <si>
    <t>Vysátí dřevěných podlah před provedením nátěru</t>
  </si>
  <si>
    <t>-1844856352</t>
  </si>
  <si>
    <t>784</t>
  </si>
  <si>
    <t>Dokončovací práce - malby a tapety</t>
  </si>
  <si>
    <t>784121001</t>
  </si>
  <si>
    <t>Oškrabání malby v místnostech v do 3,80 m</t>
  </si>
  <si>
    <t>439409766</t>
  </si>
  <si>
    <t>784171101</t>
  </si>
  <si>
    <t>Zakrytí vnitřních podlah včetně pozdějšího odkrytí</t>
  </si>
  <si>
    <t>-488487076</t>
  </si>
  <si>
    <t>58124844</t>
  </si>
  <si>
    <t>fólie pro malířské potřeby zakrývací tl 25µ 4x5m</t>
  </si>
  <si>
    <t>-701325566</t>
  </si>
  <si>
    <t>784181121</t>
  </si>
  <si>
    <t>Hloubková jednonásobná bezbarvá penetrace podkladu v místnostech v do 3,80 m</t>
  </si>
  <si>
    <t>958698336</t>
  </si>
  <si>
    <t>784191001</t>
  </si>
  <si>
    <t>Čištění vnitřních ploch oken nebo balkonových dveří jednoduchých po provedení malířských prací</t>
  </si>
  <si>
    <t>-550891189</t>
  </si>
  <si>
    <t>784211101</t>
  </si>
  <si>
    <t>Dvojnásobné bílé malby ze směsí za mokra výborně oděruvzdorných v místnostech v do 3,80 m</t>
  </si>
  <si>
    <t>1371661769</t>
  </si>
  <si>
    <t>Bourání podlah z cihel kladených na plocho pl přes 1 m2 s očištěním pro budoucí použití</t>
  </si>
  <si>
    <t>9650311</t>
  </si>
  <si>
    <t>Pojistná skupina k bojleru</t>
  </si>
  <si>
    <t>Zápachová uzávěrka pro dřezy s přípojkou pro pračku nebo myčku DN 40/50</t>
  </si>
  <si>
    <t>763251231.FMC</t>
  </si>
  <si>
    <t>Osazování AL rámů oken  na montážní pěnu a vruty</t>
  </si>
  <si>
    <t>Materiál</t>
  </si>
  <si>
    <t>Montážní práce</t>
  </si>
  <si>
    <t>Název zboží</t>
  </si>
  <si>
    <t>Cena/MJ</t>
  </si>
  <si>
    <t>Celkem</t>
  </si>
  <si>
    <t>Kč /jm</t>
  </si>
  <si>
    <t>celkem Kč</t>
  </si>
  <si>
    <t>Svítidlo LED panel 33W 4000K 4320lm 1200x300mm UGR&lt;19 IP40/IP20</t>
  </si>
  <si>
    <t>ks</t>
  </si>
  <si>
    <t>LED Pásek7,5W/m 4000K vč. profilu, opál difuzoru a koncovek</t>
  </si>
  <si>
    <t>Zdroj LED 25W</t>
  </si>
  <si>
    <t>Kabel SCY 2x1,5 černá/rudá</t>
  </si>
  <si>
    <t>Kabel CYKY-J 3x 1,5</t>
  </si>
  <si>
    <t>Kabel CYKY-O 3x1,5</t>
  </si>
  <si>
    <t>Kabel CYKY-J 3x 2,5</t>
  </si>
  <si>
    <t>Kabel CYKY-J 5x 2,5</t>
  </si>
  <si>
    <t>Kabel CYKY-J 5x 6</t>
  </si>
  <si>
    <t>Kabel UTP CAT5e</t>
  </si>
  <si>
    <t>Lišta vkládací 40x40 s víkem</t>
  </si>
  <si>
    <t>Krabice přístrojová KP68 o74x43mm univerzální</t>
  </si>
  <si>
    <t>Krabice do sádrokartonu 5 násobná KPL 64/50/5LD</t>
  </si>
  <si>
    <t>Krabice do sádrokartonu 3 násobná KPL 64/50/3LD</t>
  </si>
  <si>
    <t>Krabice A11 šedá OBO</t>
  </si>
  <si>
    <t>ABL připojka přístrojová 2505-010 montáž navrch krabičky KP68 pro připojení varné desky</t>
  </si>
  <si>
    <t xml:space="preserve">Rámeček SIM 10 jedn. </t>
  </si>
  <si>
    <t>Rámeček SIM 10 3 nás.</t>
  </si>
  <si>
    <t>Rámeček SIM 10 5 nás.</t>
  </si>
  <si>
    <t>Zásuvka jednonásobná s uzemněním, šroubové svorky, Bílá</t>
  </si>
  <si>
    <t>Spínač SIM 10 č.1</t>
  </si>
  <si>
    <t xml:space="preserve">Spínač SIM 10 č.5 </t>
  </si>
  <si>
    <t>Zásuvka SIM komunikační dvojitá</t>
  </si>
  <si>
    <t>Rozváděč silový - nástěnné provedení</t>
  </si>
  <si>
    <t>Rozvodnice nástěnná 54M průhledné dveře (3 řady) IP65 RZI šedá</t>
  </si>
  <si>
    <t>Vypínač MSN-40-3</t>
  </si>
  <si>
    <t>Svodič přepětí FLP-12,5 V/4 (SPD T1+T2)</t>
  </si>
  <si>
    <t>Chránič proudový 4p 40A 30mA typ A LFE</t>
  </si>
  <si>
    <t>Jistič 1p B 16A 6kA LTE</t>
  </si>
  <si>
    <t>Jistič 1p C 10A 6kA LTE</t>
  </si>
  <si>
    <t>Chránič proudový kombinovaný 2p B 10A 30mA A 6kA MINI (šířka 1 modul)</t>
  </si>
  <si>
    <t>Ovládací relé</t>
  </si>
  <si>
    <t>PG29</t>
  </si>
  <si>
    <t>PG16</t>
  </si>
  <si>
    <t>PG13,5</t>
  </si>
  <si>
    <t>Pomocný materiál 4%</t>
  </si>
  <si>
    <t>sb.</t>
  </si>
  <si>
    <t>Rezerva</t>
  </si>
  <si>
    <t>Zpracování podkladů -návrh řešení, sestavení nabídky</t>
  </si>
  <si>
    <t>Dokumenatce</t>
  </si>
  <si>
    <t>Kusová zkouška</t>
  </si>
  <si>
    <t>Elektromontážní práce - výroba rozvaděče</t>
  </si>
  <si>
    <t>Instalace rozváděče</t>
  </si>
  <si>
    <t>Rozváděč datový - Rack - přívod z kanceláře</t>
  </si>
  <si>
    <t>Rozváděč datový 19" 8U 600x490x500</t>
  </si>
  <si>
    <t>19" patch panel Solarix 24 x RJ45 CAT5E STP 1U SX24-5E-STP-BK-N</t>
  </si>
  <si>
    <t>Vyvazovací panel 19" 1U RAL 7035 ocelový</t>
  </si>
  <si>
    <t xml:space="preserve">Police 19" 1U 350mm ukládací plato RAL 7035 úchyt na přední lišty </t>
  </si>
  <si>
    <t>Napajeci panel ACAR A-504, 3 m, 5 pozic, s přepěťovou ochranou bez vany ACAR-A-504</t>
  </si>
  <si>
    <t>Izolačka 15x10 PVC bílá</t>
  </si>
  <si>
    <t>Svorka WAGO 3x 1,5 -2,5</t>
  </si>
  <si>
    <t>Hmoždinka natloukací pro vázací pásek 5458 Elematic</t>
  </si>
  <si>
    <t>Hmoždinka UPP 10x50</t>
  </si>
  <si>
    <t>Hmoždinka UPA 8x40</t>
  </si>
  <si>
    <t>Vrut uni. PH ZB 4,5x050</t>
  </si>
  <si>
    <t>sks</t>
  </si>
  <si>
    <t>Páska váz. VPC 4,8x250</t>
  </si>
  <si>
    <t>Hmoždinka Fischer 10x50</t>
  </si>
  <si>
    <t>Zhotovení drážek ve zdivu. do 50mm</t>
  </si>
  <si>
    <t>Průraz zdivem do 50mm, hl. do 50cm</t>
  </si>
  <si>
    <t>Dohledání kabeláže</t>
  </si>
  <si>
    <t>Sb</t>
  </si>
  <si>
    <t>Elektromontážní, ostatní přípravné a dokončovací práce</t>
  </si>
  <si>
    <t>Proměření datových kabelů, označení v racku</t>
  </si>
  <si>
    <t xml:space="preserve">Celkem materiál bez DPH </t>
  </si>
  <si>
    <t>Drobný materiál ( 3% z materiálu )</t>
  </si>
  <si>
    <t>Doprava a přesun hmot</t>
  </si>
  <si>
    <t>Sb.</t>
  </si>
  <si>
    <t>Ekologická likvidace odpadů</t>
  </si>
  <si>
    <t>Revize</t>
  </si>
  <si>
    <t>Celkem bez DPH 21%</t>
  </si>
  <si>
    <t>ZOO Dvůr Králové a.s.</t>
  </si>
  <si>
    <t>Kancelář vila - elektro</t>
  </si>
  <si>
    <t>Kancelář vila - stavební</t>
  </si>
  <si>
    <t>Souhrnný list</t>
  </si>
  <si>
    <t>Rekapitulace</t>
  </si>
  <si>
    <t>Kč bez DPH</t>
  </si>
  <si>
    <t>CELKEM</t>
  </si>
  <si>
    <t>Kancelář vila 3.NP</t>
  </si>
  <si>
    <t>Kancelář vila 3.NP - stavební</t>
  </si>
  <si>
    <t>Kancelář vila 3.NP - 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</si>
</sst>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dd\.mm\.yyyy"/>
    <numFmt numFmtId="165" formatCode="#,##0.00000"/>
    <numFmt numFmtId="166" formatCode="#,##0.000"/>
    <numFmt numFmtId="167" formatCode="#,##0.00\ &quot;Kč&quot;"/>
  </numFmts>
  <fonts count="38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12"/>
      <name val="Tahoma"/>
      <family val="2"/>
    </font>
    <font>
      <b/>
      <i/>
      <sz val="16"/>
      <name val="Tahoma"/>
      <family val="2"/>
    </font>
    <font>
      <i/>
      <sz val="18"/>
      <name val="Tahoma"/>
      <family val="2"/>
    </font>
    <font>
      <b/>
      <i/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u val="single"/>
      <sz val="7.5"/>
      <color indexed="12"/>
      <name val="Arial CE"/>
      <family val="2"/>
    </font>
    <font>
      <sz val="10"/>
      <color indexed="8"/>
      <name val="Arial CE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u val="single"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D2D2D2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8" fillId="0" borderId="0" applyNumberFormat="0" applyFill="0" applyBorder="0">
      <alignment/>
      <protection locked="0"/>
    </xf>
    <xf numFmtId="0" fontId="31" fillId="0" borderId="0">
      <alignment/>
      <protection/>
    </xf>
  </cellStyleXfs>
  <cellXfs count="214">
    <xf numFmtId="0" fontId="0" fillId="0" borderId="0" xfId="0"/>
    <xf numFmtId="0" fontId="0" fillId="0" borderId="0" xfId="0"/>
    <xf numFmtId="0" fontId="0" fillId="0" borderId="0" xfId="0" applyProtection="1">
      <protection/>
    </xf>
    <xf numFmtId="0" fontId="18" fillId="0" borderId="1" xfId="20" applyFont="1" applyBorder="1">
      <alignment/>
      <protection/>
    </xf>
    <xf numFmtId="0" fontId="18" fillId="0" borderId="2" xfId="20" applyFont="1" applyBorder="1">
      <alignment/>
      <protection/>
    </xf>
    <xf numFmtId="167" fontId="18" fillId="0" borderId="2" xfId="20" applyNumberFormat="1" applyFont="1" applyBorder="1">
      <alignment/>
      <protection/>
    </xf>
    <xf numFmtId="44" fontId="18" fillId="0" borderId="2" xfId="20" applyNumberFormat="1" applyFont="1" applyBorder="1">
      <alignment/>
      <protection/>
    </xf>
    <xf numFmtId="0" fontId="18" fillId="0" borderId="3" xfId="20" applyFont="1" applyBorder="1" applyAlignment="1">
      <alignment horizontal="right"/>
      <protection/>
    </xf>
    <xf numFmtId="167" fontId="18" fillId="0" borderId="0" xfId="20" applyNumberFormat="1" applyFont="1">
      <alignment/>
      <protection/>
    </xf>
    <xf numFmtId="0" fontId="18" fillId="0" borderId="0" xfId="20" applyFont="1">
      <alignment/>
      <protection/>
    </xf>
    <xf numFmtId="0" fontId="18" fillId="0" borderId="4" xfId="20" applyFont="1" applyBorder="1">
      <alignment/>
      <protection/>
    </xf>
    <xf numFmtId="0" fontId="19" fillId="0" borderId="0" xfId="20" applyFont="1">
      <alignment/>
      <protection/>
    </xf>
    <xf numFmtId="44" fontId="18" fillId="0" borderId="0" xfId="20" applyNumberFormat="1" applyFont="1">
      <alignment/>
      <protection/>
    </xf>
    <xf numFmtId="44" fontId="18" fillId="0" borderId="5" xfId="20" applyNumberFormat="1" applyFont="1" applyBorder="1">
      <alignment/>
      <protection/>
    </xf>
    <xf numFmtId="0" fontId="20" fillId="0" borderId="4" xfId="20" applyFont="1" applyBorder="1">
      <alignment/>
      <protection/>
    </xf>
    <xf numFmtId="0" fontId="21" fillId="0" borderId="0" xfId="20" applyFont="1">
      <alignment/>
      <protection/>
    </xf>
    <xf numFmtId="167" fontId="22" fillId="0" borderId="0" xfId="20" applyNumberFormat="1" applyFont="1">
      <alignment/>
      <protection/>
    </xf>
    <xf numFmtId="44" fontId="21" fillId="0" borderId="0" xfId="20" applyNumberFormat="1" applyFont="1">
      <alignment/>
      <protection/>
    </xf>
    <xf numFmtId="0" fontId="18" fillId="0" borderId="0" xfId="20" applyFont="1" applyAlignment="1">
      <alignment horizontal="center"/>
      <protection/>
    </xf>
    <xf numFmtId="167" fontId="23" fillId="0" borderId="0" xfId="20" applyNumberFormat="1" applyFont="1">
      <alignment/>
      <protection/>
    </xf>
    <xf numFmtId="44" fontId="23" fillId="0" borderId="0" xfId="20" applyNumberFormat="1" applyFont="1" applyAlignment="1">
      <alignment horizontal="left"/>
      <protection/>
    </xf>
    <xf numFmtId="0" fontId="23" fillId="0" borderId="6" xfId="20" applyFont="1" applyBorder="1" applyAlignment="1">
      <alignment horizontal="center" vertical="center"/>
      <protection/>
    </xf>
    <xf numFmtId="0" fontId="23" fillId="0" borderId="7" xfId="20" applyFont="1" applyBorder="1" applyAlignment="1">
      <alignment horizontal="center" vertical="center"/>
      <protection/>
    </xf>
    <xf numFmtId="167" fontId="23" fillId="0" borderId="7" xfId="20" applyNumberFormat="1" applyFont="1" applyBorder="1" applyAlignment="1">
      <alignment horizontal="center" vertical="center"/>
      <protection/>
    </xf>
    <xf numFmtId="167" fontId="18" fillId="0" borderId="7" xfId="20" applyNumberFormat="1" applyFont="1" applyBorder="1" applyAlignment="1">
      <alignment vertical="center"/>
      <protection/>
    </xf>
    <xf numFmtId="44" fontId="23" fillId="0" borderId="7" xfId="20" applyNumberFormat="1" applyFont="1" applyBorder="1" applyAlignment="1">
      <alignment horizontal="center"/>
      <protection/>
    </xf>
    <xf numFmtId="44" fontId="23" fillId="0" borderId="8" xfId="20" applyNumberFormat="1" applyFont="1" applyBorder="1" applyAlignment="1">
      <alignment horizontal="right"/>
      <protection/>
    </xf>
    <xf numFmtId="0" fontId="24" fillId="0" borderId="9" xfId="20" applyFont="1" applyBorder="1">
      <alignment/>
      <protection/>
    </xf>
    <xf numFmtId="0" fontId="24" fillId="0" borderId="10" xfId="20" applyFont="1" applyBorder="1" applyAlignment="1">
      <alignment horizontal="center"/>
      <protection/>
    </xf>
    <xf numFmtId="167" fontId="24" fillId="0" borderId="10" xfId="20" applyNumberFormat="1" applyFont="1" applyBorder="1">
      <alignment/>
      <protection/>
    </xf>
    <xf numFmtId="44" fontId="24" fillId="0" borderId="10" xfId="20" applyNumberFormat="1" applyFont="1" applyBorder="1">
      <alignment/>
      <protection/>
    </xf>
    <xf numFmtId="44" fontId="24" fillId="0" borderId="11" xfId="20" applyNumberFormat="1" applyFont="1" applyBorder="1" applyAlignment="1">
      <alignment horizontal="right"/>
      <protection/>
    </xf>
    <xf numFmtId="0" fontId="24" fillId="0" borderId="0" xfId="20" applyFont="1">
      <alignment/>
      <protection/>
    </xf>
    <xf numFmtId="167" fontId="24" fillId="0" borderId="0" xfId="20" applyNumberFormat="1" applyFont="1">
      <alignment/>
      <protection/>
    </xf>
    <xf numFmtId="0" fontId="24" fillId="0" borderId="12" xfId="20" applyFont="1" applyBorder="1">
      <alignment/>
      <protection/>
    </xf>
    <xf numFmtId="0" fontId="24" fillId="0" borderId="13" xfId="20" applyFont="1" applyBorder="1" applyAlignment="1">
      <alignment horizontal="center"/>
      <protection/>
    </xf>
    <xf numFmtId="167" fontId="24" fillId="0" borderId="13" xfId="20" applyNumberFormat="1" applyFont="1" applyBorder="1">
      <alignment/>
      <protection/>
    </xf>
    <xf numFmtId="0" fontId="25" fillId="0" borderId="12" xfId="20" applyFont="1" applyBorder="1">
      <alignment/>
      <protection/>
    </xf>
    <xf numFmtId="44" fontId="24" fillId="0" borderId="14" xfId="20" applyNumberFormat="1" applyFont="1" applyBorder="1" applyAlignment="1">
      <alignment horizontal="right"/>
      <protection/>
    </xf>
    <xf numFmtId="0" fontId="24" fillId="0" borderId="15" xfId="20" applyFont="1" applyBorder="1">
      <alignment/>
      <protection/>
    </xf>
    <xf numFmtId="0" fontId="24" fillId="0" borderId="16" xfId="20" applyFont="1" applyBorder="1" applyAlignment="1">
      <alignment horizontal="center"/>
      <protection/>
    </xf>
    <xf numFmtId="167" fontId="24" fillId="0" borderId="16" xfId="20" applyNumberFormat="1" applyFont="1" applyBorder="1">
      <alignment/>
      <protection/>
    </xf>
    <xf numFmtId="44" fontId="24" fillId="0" borderId="16" xfId="20" applyNumberFormat="1" applyFont="1" applyBorder="1">
      <alignment/>
      <protection/>
    </xf>
    <xf numFmtId="44" fontId="24" fillId="0" borderId="17" xfId="20" applyNumberFormat="1" applyFont="1" applyBorder="1" applyAlignment="1">
      <alignment horizontal="right"/>
      <protection/>
    </xf>
    <xf numFmtId="0" fontId="25" fillId="0" borderId="6" xfId="20" applyFont="1" applyBorder="1">
      <alignment/>
      <protection/>
    </xf>
    <xf numFmtId="0" fontId="25" fillId="0" borderId="7" xfId="20" applyFont="1" applyBorder="1">
      <alignment/>
      <protection/>
    </xf>
    <xf numFmtId="167" fontId="25" fillId="0" borderId="7" xfId="20" applyNumberFormat="1" applyFont="1" applyBorder="1" applyAlignment="1">
      <alignment horizontal="right"/>
      <protection/>
    </xf>
    <xf numFmtId="167" fontId="25" fillId="0" borderId="7" xfId="20" applyNumberFormat="1" applyFont="1" applyBorder="1">
      <alignment/>
      <protection/>
    </xf>
    <xf numFmtId="44" fontId="24" fillId="0" borderId="7" xfId="20" applyNumberFormat="1" applyFont="1" applyBorder="1">
      <alignment/>
      <protection/>
    </xf>
    <xf numFmtId="44" fontId="25" fillId="0" borderId="8" xfId="20" applyNumberFormat="1" applyFont="1" applyBorder="1" applyAlignment="1">
      <alignment horizontal="right"/>
      <protection/>
    </xf>
    <xf numFmtId="0" fontId="24" fillId="0" borderId="18" xfId="20" applyFont="1" applyBorder="1">
      <alignment/>
      <protection/>
    </xf>
    <xf numFmtId="0" fontId="25" fillId="0" borderId="19" xfId="20" applyFont="1" applyBorder="1">
      <alignment/>
      <protection/>
    </xf>
    <xf numFmtId="0" fontId="24" fillId="0" borderId="19" xfId="20" applyFont="1" applyBorder="1" applyAlignment="1">
      <alignment horizontal="center"/>
      <protection/>
    </xf>
    <xf numFmtId="167" fontId="25" fillId="0" borderId="19" xfId="20" applyNumberFormat="1" applyFont="1" applyBorder="1">
      <alignment/>
      <protection/>
    </xf>
    <xf numFmtId="44" fontId="24" fillId="0" borderId="19" xfId="20" applyNumberFormat="1" applyFont="1" applyBorder="1">
      <alignment/>
      <protection/>
    </xf>
    <xf numFmtId="44" fontId="24" fillId="0" borderId="20" xfId="20" applyNumberFormat="1" applyFont="1" applyBorder="1" applyAlignment="1">
      <alignment horizontal="right"/>
      <protection/>
    </xf>
    <xf numFmtId="0" fontId="24" fillId="0" borderId="21" xfId="20" applyFont="1" applyBorder="1">
      <alignment/>
      <protection/>
    </xf>
    <xf numFmtId="0" fontId="25" fillId="0" borderId="10" xfId="20" applyFont="1" applyBorder="1">
      <alignment/>
      <protection/>
    </xf>
    <xf numFmtId="0" fontId="24" fillId="0" borderId="22" xfId="20" applyFont="1" applyBorder="1" applyAlignment="1">
      <alignment horizontal="center"/>
      <protection/>
    </xf>
    <xf numFmtId="167" fontId="25" fillId="0" borderId="22" xfId="20" applyNumberFormat="1" applyFont="1" applyBorder="1">
      <alignment/>
      <protection/>
    </xf>
    <xf numFmtId="167" fontId="24" fillId="0" borderId="22" xfId="20" applyNumberFormat="1" applyFont="1" applyBorder="1">
      <alignment/>
      <protection/>
    </xf>
    <xf numFmtId="0" fontId="25" fillId="0" borderId="22" xfId="20" applyFont="1" applyBorder="1">
      <alignment/>
      <protection/>
    </xf>
    <xf numFmtId="167" fontId="25" fillId="0" borderId="13" xfId="20" applyNumberFormat="1" applyFont="1" applyBorder="1" applyAlignment="1">
      <alignment horizontal="right"/>
      <protection/>
    </xf>
    <xf numFmtId="167" fontId="25" fillId="0" borderId="13" xfId="20" applyNumberFormat="1" applyFont="1" applyBorder="1">
      <alignment/>
      <protection/>
    </xf>
    <xf numFmtId="167" fontId="25" fillId="0" borderId="10" xfId="20" applyNumberFormat="1" applyFont="1" applyBorder="1" applyAlignment="1">
      <alignment horizontal="right"/>
      <protection/>
    </xf>
    <xf numFmtId="167" fontId="25" fillId="0" borderId="10" xfId="20" applyNumberFormat="1" applyFont="1" applyBorder="1">
      <alignment/>
      <protection/>
    </xf>
    <xf numFmtId="0" fontId="26" fillId="0" borderId="6" xfId="20" applyFont="1" applyBorder="1">
      <alignment/>
      <protection/>
    </xf>
    <xf numFmtId="167" fontId="26" fillId="0" borderId="8" xfId="20" applyNumberFormat="1" applyFont="1" applyBorder="1" applyAlignment="1">
      <alignment horizontal="right"/>
      <protection/>
    </xf>
    <xf numFmtId="0" fontId="30" fillId="0" borderId="0" xfId="20" applyFont="1" applyAlignment="1">
      <alignment vertical="center"/>
      <protection/>
    </xf>
    <xf numFmtId="0" fontId="25" fillId="0" borderId="0" xfId="20" applyFont="1" applyBorder="1">
      <alignment/>
      <protection/>
    </xf>
    <xf numFmtId="167" fontId="25" fillId="0" borderId="0" xfId="20" applyNumberFormat="1" applyFont="1" applyBorder="1" applyAlignment="1">
      <alignment horizontal="right"/>
      <protection/>
    </xf>
    <xf numFmtId="167" fontId="25" fillId="0" borderId="0" xfId="20" applyNumberFormat="1" applyFont="1" applyBorder="1">
      <alignment/>
      <protection/>
    </xf>
    <xf numFmtId="167" fontId="21" fillId="0" borderId="0" xfId="20" applyNumberFormat="1" applyFont="1" applyBorder="1">
      <alignment/>
      <protection/>
    </xf>
    <xf numFmtId="44" fontId="24" fillId="0" borderId="0" xfId="20" applyNumberFormat="1" applyFont="1" applyBorder="1">
      <alignment/>
      <protection/>
    </xf>
    <xf numFmtId="44" fontId="21" fillId="0" borderId="0" xfId="20" applyNumberFormat="1" applyFont="1" applyBorder="1">
      <alignment/>
      <protection/>
    </xf>
    <xf numFmtId="0" fontId="24" fillId="0" borderId="0" xfId="20" applyFont="1" applyBorder="1">
      <alignment/>
      <protection/>
    </xf>
    <xf numFmtId="167" fontId="25" fillId="0" borderId="0" xfId="20" applyNumberFormat="1" applyFont="1" applyBorder="1" applyAlignment="1">
      <alignment horizontal="left"/>
      <protection/>
    </xf>
    <xf numFmtId="14" fontId="25" fillId="0" borderId="0" xfId="20" applyNumberFormat="1" applyFont="1" applyBorder="1" applyAlignment="1">
      <alignment horizontal="left"/>
      <protection/>
    </xf>
    <xf numFmtId="44" fontId="25" fillId="0" borderId="0" xfId="20" applyNumberFormat="1" applyFont="1" applyBorder="1" applyAlignment="1">
      <alignment horizontal="center"/>
      <protection/>
    </xf>
    <xf numFmtId="167" fontId="24" fillId="0" borderId="0" xfId="20" applyNumberFormat="1" applyFont="1" applyBorder="1">
      <alignment/>
      <protection/>
    </xf>
    <xf numFmtId="167" fontId="27" fillId="0" borderId="0" xfId="20" applyNumberFormat="1" applyFont="1" applyBorder="1">
      <alignment/>
      <protection/>
    </xf>
    <xf numFmtId="167" fontId="29" fillId="0" borderId="0" xfId="21" applyNumberFormat="1" applyFont="1" applyBorder="1" applyAlignment="1" applyProtection="1">
      <alignment/>
      <protection/>
    </xf>
    <xf numFmtId="44" fontId="25" fillId="0" borderId="0" xfId="20" applyNumberFormat="1" applyFont="1" applyBorder="1">
      <alignment/>
      <protection/>
    </xf>
    <xf numFmtId="0" fontId="18" fillId="0" borderId="0" xfId="20" applyFont="1" applyBorder="1">
      <alignment/>
      <protection/>
    </xf>
    <xf numFmtId="167" fontId="18" fillId="0" borderId="0" xfId="20" applyNumberFormat="1" applyFont="1" applyBorder="1">
      <alignment/>
      <protection/>
    </xf>
    <xf numFmtId="0" fontId="32" fillId="0" borderId="0" xfId="0" applyFont="1" applyProtection="1">
      <protection/>
    </xf>
    <xf numFmtId="0" fontId="33" fillId="0" borderId="0" xfId="0" applyFont="1" applyProtection="1">
      <protection/>
    </xf>
    <xf numFmtId="0" fontId="34" fillId="0" borderId="0" xfId="0" applyFont="1" applyProtection="1">
      <protection/>
    </xf>
    <xf numFmtId="0" fontId="35" fillId="0" borderId="23" xfId="0" applyFont="1" applyBorder="1" applyAlignment="1" applyProtection="1">
      <alignment horizontal="center"/>
      <protection/>
    </xf>
    <xf numFmtId="0" fontId="35" fillId="0" borderId="24" xfId="0" applyFont="1" applyBorder="1" applyAlignment="1" applyProtection="1">
      <alignment horizontal="center" vertical="center"/>
      <protection/>
    </xf>
    <xf numFmtId="0" fontId="36" fillId="0" borderId="18" xfId="0" applyFont="1" applyBorder="1" applyAlignment="1" applyProtection="1">
      <alignment vertical="center"/>
      <protection/>
    </xf>
    <xf numFmtId="4" fontId="36" fillId="0" borderId="20" xfId="0" applyNumberFormat="1" applyFont="1" applyBorder="1" applyAlignment="1" applyProtection="1">
      <alignment horizontal="right" vertical="center"/>
      <protection/>
    </xf>
    <xf numFmtId="0" fontId="36" fillId="0" borderId="15" xfId="0" applyFont="1" applyBorder="1" applyAlignment="1" applyProtection="1">
      <alignment vertical="center"/>
      <protection/>
    </xf>
    <xf numFmtId="4" fontId="36" fillId="0" borderId="17" xfId="0" applyNumberFormat="1" applyFont="1" applyBorder="1" applyAlignment="1" applyProtection="1">
      <alignment horizontal="right" vertical="center"/>
      <protection/>
    </xf>
    <xf numFmtId="0" fontId="33" fillId="0" borderId="25" xfId="0" applyFont="1" applyBorder="1" applyAlignment="1" applyProtection="1">
      <alignment vertical="center"/>
      <protection/>
    </xf>
    <xf numFmtId="4" fontId="33" fillId="0" borderId="26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7" fillId="0" borderId="0" xfId="0" applyFont="1" applyAlignment="1" applyProtection="1">
      <alignment horizontal="left" vertical="center" indent="2"/>
      <protection/>
    </xf>
    <xf numFmtId="0" fontId="37" fillId="2" borderId="0" xfId="0" applyFont="1" applyFill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0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vertical="center"/>
      <protection/>
    </xf>
    <xf numFmtId="4" fontId="6" fillId="0" borderId="30" xfId="0" applyNumberFormat="1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vertical="center"/>
      <protection/>
    </xf>
    <xf numFmtId="4" fontId="7" fillId="0" borderId="30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10" fillId="3" borderId="33" xfId="0" applyFont="1" applyFill="1" applyBorder="1" applyAlignment="1" applyProtection="1">
      <alignment horizontal="center" vertical="center" wrapText="1"/>
      <protection/>
    </xf>
    <xf numFmtId="0" fontId="10" fillId="3" borderId="34" xfId="0" applyFont="1" applyFill="1" applyBorder="1" applyAlignment="1" applyProtection="1">
      <alignment horizontal="center" vertical="center" wrapText="1"/>
      <protection/>
    </xf>
    <xf numFmtId="0" fontId="10" fillId="3" borderId="35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4" fontId="12" fillId="0" borderId="0" xfId="0" applyNumberFormat="1" applyFont="1" applyAlignment="1" applyProtection="1">
      <alignment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165" fontId="14" fillId="0" borderId="37" xfId="0" applyNumberFormat="1" applyFont="1" applyBorder="1" applyAlignment="1" applyProtection="1">
      <alignment/>
      <protection/>
    </xf>
    <xf numFmtId="165" fontId="14" fillId="0" borderId="38" xfId="0" applyNumberFormat="1" applyFont="1" applyBorder="1" applyAlignment="1" applyProtection="1">
      <alignment/>
      <protection/>
    </xf>
    <xf numFmtId="4" fontId="15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/>
      <protection/>
    </xf>
    <xf numFmtId="165" fontId="8" fillId="0" borderId="4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0" fillId="0" borderId="41" xfId="0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left" vertical="center" wrapText="1"/>
      <protection/>
    </xf>
    <xf numFmtId="0" fontId="10" fillId="0" borderId="41" xfId="0" applyFont="1" applyBorder="1" applyAlignment="1" applyProtection="1">
      <alignment horizontal="left" vertical="center" wrapText="1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166" fontId="10" fillId="0" borderId="41" xfId="0" applyNumberFormat="1" applyFont="1" applyBorder="1" applyAlignment="1" applyProtection="1">
      <alignment vertical="center"/>
      <protection/>
    </xf>
    <xf numFmtId="4" fontId="10" fillId="0" borderId="41" xfId="0" applyNumberFormat="1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11" fillId="0" borderId="39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65" fontId="11" fillId="0" borderId="0" xfId="0" applyNumberFormat="1" applyFont="1" applyBorder="1" applyAlignment="1" applyProtection="1">
      <alignment vertical="center"/>
      <protection/>
    </xf>
    <xf numFmtId="165" fontId="11" fillId="0" borderId="4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49" fontId="16" fillId="0" borderId="41" xfId="0" applyNumberFormat="1" applyFont="1" applyBorder="1" applyAlignment="1" applyProtection="1">
      <alignment horizontal="left" vertical="center" wrapText="1"/>
      <protection/>
    </xf>
    <xf numFmtId="0" fontId="16" fillId="0" borderId="41" xfId="0" applyFont="1" applyBorder="1" applyAlignment="1" applyProtection="1">
      <alignment horizontal="left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166" fontId="16" fillId="0" borderId="41" xfId="0" applyNumberFormat="1" applyFont="1" applyBorder="1" applyAlignment="1" applyProtection="1">
      <alignment vertical="center"/>
      <protection/>
    </xf>
    <xf numFmtId="4" fontId="16" fillId="0" borderId="41" xfId="0" applyNumberFormat="1" applyFont="1" applyBorder="1" applyAlignment="1" applyProtection="1">
      <alignment vertical="center"/>
      <protection/>
    </xf>
    <xf numFmtId="0" fontId="17" fillId="0" borderId="41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49" fontId="10" fillId="0" borderId="41" xfId="0" applyNumberFormat="1" applyFont="1" applyFill="1" applyBorder="1" applyAlignment="1" applyProtection="1">
      <alignment horizontal="left" vertical="center" wrapText="1"/>
      <protection/>
    </xf>
    <xf numFmtId="0" fontId="10" fillId="0" borderId="41" xfId="0" applyFont="1" applyFill="1" applyBorder="1" applyAlignment="1" applyProtection="1">
      <alignment horizontal="left" vertical="center" wrapText="1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166" fontId="10" fillId="0" borderId="41" xfId="0" applyNumberFormat="1" applyFont="1" applyFill="1" applyBorder="1" applyAlignment="1" applyProtection="1">
      <alignment vertical="center"/>
      <protection/>
    </xf>
    <xf numFmtId="4" fontId="10" fillId="0" borderId="41" xfId="0" applyNumberFormat="1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11" fillId="0" borderId="39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Border="1" applyAlignment="1" applyProtection="1">
      <alignment vertical="center"/>
      <protection/>
    </xf>
    <xf numFmtId="165" fontId="11" fillId="0" borderId="4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165" fontId="11" fillId="0" borderId="30" xfId="0" applyNumberFormat="1" applyFont="1" applyBorder="1" applyAlignment="1" applyProtection="1">
      <alignment vertical="center"/>
      <protection/>
    </xf>
    <xf numFmtId="165" fontId="11" fillId="0" borderId="43" xfId="0" applyNumberFormat="1" applyFont="1" applyBorder="1" applyAlignment="1" applyProtection="1">
      <alignment vertical="center"/>
      <protection/>
    </xf>
    <xf numFmtId="4" fontId="10" fillId="2" borderId="41" xfId="0" applyNumberFormat="1" applyFont="1" applyFill="1" applyBorder="1" applyAlignment="1" applyProtection="1">
      <alignment vertical="center"/>
      <protection locked="0"/>
    </xf>
    <xf numFmtId="4" fontId="16" fillId="2" borderId="41" xfId="0" applyNumberFormat="1" applyFont="1" applyFill="1" applyBorder="1" applyAlignment="1" applyProtection="1">
      <alignment vertical="center"/>
      <protection locked="0"/>
    </xf>
    <xf numFmtId="167" fontId="24" fillId="2" borderId="10" xfId="20" applyNumberFormat="1" applyFont="1" applyFill="1" applyBorder="1" applyProtection="1">
      <alignment/>
      <protection locked="0"/>
    </xf>
    <xf numFmtId="167" fontId="24" fillId="2" borderId="13" xfId="20" applyNumberFormat="1" applyFont="1" applyFill="1" applyBorder="1" applyProtection="1">
      <alignment/>
      <protection locked="0"/>
    </xf>
    <xf numFmtId="44" fontId="24" fillId="2" borderId="10" xfId="20" applyNumberFormat="1" applyFont="1" applyFill="1" applyBorder="1" applyProtection="1">
      <alignment/>
      <protection locked="0"/>
    </xf>
    <xf numFmtId="44" fontId="24" fillId="2" borderId="13" xfId="20" applyNumberFormat="1" applyFont="1" applyFill="1" applyBorder="1" applyProtection="1">
      <alignment/>
      <protection locked="0"/>
    </xf>
    <xf numFmtId="44" fontId="24" fillId="2" borderId="22" xfId="20" applyNumberFormat="1" applyFont="1" applyFill="1" applyBorder="1" applyProtection="1">
      <alignment/>
      <protection locked="0"/>
    </xf>
    <xf numFmtId="167" fontId="24" fillId="0" borderId="19" xfId="20" applyNumberFormat="1" applyFont="1" applyFill="1" applyBorder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Normální 4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 topLeftCell="A1">
      <selection activeCell="B16" sqref="B16"/>
    </sheetView>
  </sheetViews>
  <sheetFormatPr defaultColWidth="9.140625" defaultRowHeight="12"/>
  <cols>
    <col min="1" max="1" width="15.140625" style="0" customWidth="1"/>
    <col min="2" max="2" width="69.7109375" style="0" customWidth="1"/>
    <col min="3" max="3" width="21.8515625" style="0" customWidth="1"/>
  </cols>
  <sheetData>
    <row r="1" spans="1:10" ht="1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85" t="s">
        <v>423</v>
      </c>
      <c r="B3" s="85"/>
      <c r="C3" s="2"/>
      <c r="D3" s="2"/>
      <c r="E3" s="2"/>
      <c r="F3" s="2"/>
      <c r="G3" s="2"/>
      <c r="H3" s="2"/>
      <c r="I3" s="2"/>
      <c r="J3" s="2"/>
    </row>
    <row r="4" spans="1:10" ht="18.75">
      <c r="A4" s="2"/>
      <c r="B4" s="86"/>
      <c r="C4" s="2"/>
      <c r="D4" s="2"/>
      <c r="E4" s="2"/>
      <c r="F4" s="2"/>
      <c r="G4" s="2"/>
      <c r="H4" s="2"/>
      <c r="I4" s="2"/>
      <c r="J4" s="2"/>
    </row>
    <row r="5" spans="1:10" ht="18.75">
      <c r="A5" s="86" t="s">
        <v>419</v>
      </c>
      <c r="B5" s="86"/>
      <c r="C5" s="2"/>
      <c r="D5" s="2"/>
      <c r="E5" s="2"/>
      <c r="F5" s="2"/>
      <c r="G5" s="2"/>
      <c r="H5" s="2"/>
      <c r="I5" s="2"/>
      <c r="J5" s="2"/>
    </row>
    <row r="6" spans="1:10" ht="1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thickBot="1">
      <c r="A7" s="2"/>
      <c r="B7" s="87"/>
      <c r="C7" s="2"/>
      <c r="D7" s="2"/>
      <c r="E7" s="2"/>
      <c r="F7" s="2"/>
      <c r="G7" s="2"/>
      <c r="H7" s="2"/>
      <c r="I7" s="2"/>
      <c r="J7" s="2"/>
    </row>
    <row r="8" spans="1:10" ht="16.5" thickBot="1">
      <c r="A8" s="2"/>
      <c r="B8" s="88" t="s">
        <v>420</v>
      </c>
      <c r="C8" s="89" t="s">
        <v>421</v>
      </c>
      <c r="D8" s="2"/>
      <c r="E8" s="2"/>
      <c r="F8" s="2"/>
      <c r="G8" s="2"/>
      <c r="H8" s="2"/>
      <c r="I8" s="2"/>
      <c r="J8" s="2"/>
    </row>
    <row r="9" spans="1:10" ht="15.75">
      <c r="A9" s="2"/>
      <c r="B9" s="90" t="s">
        <v>418</v>
      </c>
      <c r="C9" s="91">
        <f>'kancelář vila - stavební'!J45</f>
        <v>0</v>
      </c>
      <c r="D9" s="2"/>
      <c r="E9" s="2"/>
      <c r="F9" s="2"/>
      <c r="G9" s="2"/>
      <c r="H9" s="2"/>
      <c r="I9" s="2"/>
      <c r="J9" s="2"/>
    </row>
    <row r="10" spans="1:10" ht="16.5" thickBot="1">
      <c r="A10" s="2"/>
      <c r="B10" s="92" t="s">
        <v>417</v>
      </c>
      <c r="C10" s="93">
        <f>'kancelář vila - elektro'!H79</f>
        <v>0</v>
      </c>
      <c r="D10" s="2"/>
      <c r="E10" s="2"/>
      <c r="F10" s="2"/>
      <c r="G10" s="2"/>
      <c r="H10" s="2"/>
      <c r="I10" s="2"/>
      <c r="J10" s="2"/>
    </row>
    <row r="11" spans="1:10" ht="19.5" thickBot="1">
      <c r="A11" s="2"/>
      <c r="B11" s="94" t="s">
        <v>422</v>
      </c>
      <c r="C11" s="95">
        <f>C9+C10</f>
        <v>0</v>
      </c>
      <c r="D11" s="2"/>
      <c r="E11" s="2"/>
      <c r="F11" s="2"/>
      <c r="G11" s="2"/>
      <c r="H11" s="2"/>
      <c r="I11" s="2"/>
      <c r="J11" s="2"/>
    </row>
    <row r="12" spans="1:10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8" customHeight="1">
      <c r="A15" s="96" t="s">
        <v>4</v>
      </c>
      <c r="B15" s="97" t="s">
        <v>416</v>
      </c>
      <c r="C15" s="2"/>
      <c r="D15" s="2"/>
      <c r="E15" s="2"/>
      <c r="F15" s="2"/>
      <c r="G15" s="2"/>
      <c r="H15" s="2"/>
      <c r="I15" s="2"/>
      <c r="J15" s="2"/>
    </row>
    <row r="16" spans="1:10" ht="18" customHeight="1">
      <c r="A16" s="96" t="s">
        <v>5</v>
      </c>
      <c r="B16" s="98"/>
      <c r="C16" s="2"/>
      <c r="D16" s="2"/>
      <c r="E16" s="2"/>
      <c r="F16" s="2"/>
      <c r="G16" s="2"/>
      <c r="H16" s="2"/>
      <c r="I16" s="2"/>
      <c r="J16" s="2"/>
    </row>
    <row r="17" spans="1:10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 password="D62F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M144"/>
  <sheetViews>
    <sheetView showGridLines="0" workbookViewId="0" topLeftCell="B128">
      <selection activeCell="W143" sqref="W14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="2" customFormat="1" ht="12"/>
    <row r="2" s="2" customFormat="1" ht="12"/>
    <row r="3" spans="1:31" s="103" customFormat="1" ht="6.95" customHeight="1" hidden="1">
      <c r="A3" s="99"/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1:31" s="103" customFormat="1" ht="24.95" customHeight="1" hidden="1">
      <c r="A4" s="99"/>
      <c r="B4" s="104"/>
      <c r="C4" s="105" t="s">
        <v>17</v>
      </c>
      <c r="D4" s="99"/>
      <c r="E4" s="99"/>
      <c r="F4" s="99"/>
      <c r="G4" s="99"/>
      <c r="H4" s="99"/>
      <c r="I4" s="99"/>
      <c r="J4" s="99"/>
      <c r="K4" s="99"/>
      <c r="L4" s="102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</row>
    <row r="5" spans="1:31" s="103" customFormat="1" ht="6.95" customHeight="1" hidden="1">
      <c r="A5" s="99"/>
      <c r="B5" s="104"/>
      <c r="C5" s="99"/>
      <c r="D5" s="99"/>
      <c r="E5" s="99"/>
      <c r="F5" s="99"/>
      <c r="G5" s="99"/>
      <c r="H5" s="99"/>
      <c r="I5" s="99"/>
      <c r="J5" s="99"/>
      <c r="K5" s="99"/>
      <c r="L5" s="102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</row>
    <row r="6" spans="1:31" s="103" customFormat="1" ht="12" customHeight="1" hidden="1">
      <c r="A6" s="99"/>
      <c r="B6" s="104"/>
      <c r="C6" s="106" t="s">
        <v>1</v>
      </c>
      <c r="D6" s="99"/>
      <c r="E6" s="99"/>
      <c r="F6" s="99"/>
      <c r="G6" s="99"/>
      <c r="H6" s="99"/>
      <c r="I6" s="99"/>
      <c r="J6" s="99"/>
      <c r="K6" s="99"/>
      <c r="L6" s="102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</row>
    <row r="7" spans="1:31" s="103" customFormat="1" ht="16.5" customHeight="1" hidden="1">
      <c r="A7" s="99"/>
      <c r="B7" s="104"/>
      <c r="C7" s="99"/>
      <c r="D7" s="99"/>
      <c r="E7" s="212" t="e">
        <f>#REF!</f>
        <v>#REF!</v>
      </c>
      <c r="F7" s="213"/>
      <c r="G7" s="213"/>
      <c r="H7" s="213"/>
      <c r="I7" s="99"/>
      <c r="J7" s="99"/>
      <c r="K7" s="99"/>
      <c r="L7" s="102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1" s="103" customFormat="1" ht="6.95" customHeight="1" hidden="1">
      <c r="A8" s="99"/>
      <c r="B8" s="104"/>
      <c r="C8" s="99"/>
      <c r="D8" s="99"/>
      <c r="E8" s="99"/>
      <c r="F8" s="99"/>
      <c r="G8" s="99"/>
      <c r="H8" s="99"/>
      <c r="I8" s="99"/>
      <c r="J8" s="99"/>
      <c r="K8" s="99"/>
      <c r="L8" s="102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1:31" s="103" customFormat="1" ht="12" customHeight="1" hidden="1">
      <c r="A9" s="99"/>
      <c r="B9" s="104"/>
      <c r="C9" s="106" t="s">
        <v>2</v>
      </c>
      <c r="D9" s="99"/>
      <c r="E9" s="99"/>
      <c r="F9" s="107" t="e">
        <f>#REF!</f>
        <v>#REF!</v>
      </c>
      <c r="G9" s="99"/>
      <c r="H9" s="99"/>
      <c r="I9" s="106" t="s">
        <v>3</v>
      </c>
      <c r="J9" s="108" t="e">
        <f>IF(#REF!="","",#REF!)</f>
        <v>#REF!</v>
      </c>
      <c r="K9" s="99"/>
      <c r="L9" s="102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1:31" s="103" customFormat="1" ht="6.95" customHeight="1" hidden="1">
      <c r="A10" s="99"/>
      <c r="B10" s="104"/>
      <c r="C10" s="99"/>
      <c r="D10" s="99"/>
      <c r="E10" s="99"/>
      <c r="F10" s="99"/>
      <c r="G10" s="99"/>
      <c r="H10" s="99"/>
      <c r="I10" s="99"/>
      <c r="J10" s="99"/>
      <c r="K10" s="99"/>
      <c r="L10" s="102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1:31" s="103" customFormat="1" ht="15.2" customHeight="1" hidden="1">
      <c r="A11" s="99"/>
      <c r="B11" s="104"/>
      <c r="C11" s="106" t="s">
        <v>4</v>
      </c>
      <c r="D11" s="99"/>
      <c r="E11" s="99"/>
      <c r="F11" s="107" t="e">
        <f>#REF!</f>
        <v>#REF!</v>
      </c>
      <c r="G11" s="99"/>
      <c r="H11" s="99"/>
      <c r="I11" s="106" t="s">
        <v>6</v>
      </c>
      <c r="J11" s="109" t="e">
        <f>#REF!</f>
        <v>#REF!</v>
      </c>
      <c r="K11" s="99"/>
      <c r="L11" s="102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</row>
    <row r="12" spans="1:31" s="103" customFormat="1" ht="15.2" customHeight="1" hidden="1">
      <c r="A12" s="99"/>
      <c r="B12" s="104"/>
      <c r="C12" s="106" t="s">
        <v>5</v>
      </c>
      <c r="D12" s="99"/>
      <c r="E12" s="99"/>
      <c r="F12" s="107" t="e">
        <f>IF(#REF!="","",#REF!)</f>
        <v>#REF!</v>
      </c>
      <c r="G12" s="99"/>
      <c r="H12" s="99"/>
      <c r="I12" s="106" t="s">
        <v>7</v>
      </c>
      <c r="J12" s="109" t="e">
        <f>#REF!</f>
        <v>#REF!</v>
      </c>
      <c r="K12" s="99"/>
      <c r="L12" s="102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</row>
    <row r="13" spans="1:31" s="103" customFormat="1" ht="10.35" customHeight="1" hidden="1">
      <c r="A13" s="99"/>
      <c r="B13" s="104"/>
      <c r="C13" s="99"/>
      <c r="D13" s="99"/>
      <c r="E13" s="99"/>
      <c r="F13" s="99"/>
      <c r="G13" s="99"/>
      <c r="H13" s="99"/>
      <c r="I13" s="99"/>
      <c r="J13" s="99"/>
      <c r="K13" s="99"/>
      <c r="L13" s="102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</row>
    <row r="14" spans="1:31" s="103" customFormat="1" ht="29.25" customHeight="1" hidden="1">
      <c r="A14" s="99"/>
      <c r="B14" s="104"/>
      <c r="C14" s="110" t="s">
        <v>18</v>
      </c>
      <c r="D14" s="111"/>
      <c r="E14" s="111"/>
      <c r="F14" s="111"/>
      <c r="G14" s="111"/>
      <c r="H14" s="111"/>
      <c r="I14" s="111"/>
      <c r="J14" s="112" t="s">
        <v>19</v>
      </c>
      <c r="K14" s="111"/>
      <c r="L14" s="102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1:31" s="103" customFormat="1" ht="10.35" customHeight="1" hidden="1">
      <c r="A15" s="99"/>
      <c r="B15" s="104"/>
      <c r="C15" s="99"/>
      <c r="D15" s="99"/>
      <c r="E15" s="99"/>
      <c r="F15" s="99"/>
      <c r="G15" s="99"/>
      <c r="H15" s="99"/>
      <c r="I15" s="99"/>
      <c r="J15" s="99"/>
      <c r="K15" s="99"/>
      <c r="L15" s="102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1:47" s="103" customFormat="1" ht="22.9" customHeight="1" hidden="1">
      <c r="A16" s="99"/>
      <c r="B16" s="104"/>
      <c r="C16" s="113" t="s">
        <v>20</v>
      </c>
      <c r="D16" s="99"/>
      <c r="E16" s="99"/>
      <c r="F16" s="99"/>
      <c r="G16" s="99"/>
      <c r="H16" s="99"/>
      <c r="I16" s="99"/>
      <c r="J16" s="114">
        <f>J45</f>
        <v>0</v>
      </c>
      <c r="K16" s="99"/>
      <c r="L16" s="102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U16" s="115" t="s">
        <v>21</v>
      </c>
    </row>
    <row r="17" spans="2:12" s="117" customFormat="1" ht="24.95" customHeight="1" hidden="1">
      <c r="B17" s="116"/>
      <c r="D17" s="118" t="s">
        <v>22</v>
      </c>
      <c r="E17" s="119"/>
      <c r="F17" s="119"/>
      <c r="G17" s="119"/>
      <c r="H17" s="119"/>
      <c r="I17" s="119"/>
      <c r="J17" s="120">
        <f>J46</f>
        <v>0</v>
      </c>
      <c r="L17" s="116"/>
    </row>
    <row r="18" spans="2:12" s="122" customFormat="1" ht="19.9" customHeight="1" hidden="1">
      <c r="B18" s="121"/>
      <c r="D18" s="123" t="s">
        <v>23</v>
      </c>
      <c r="E18" s="124"/>
      <c r="F18" s="124"/>
      <c r="G18" s="124"/>
      <c r="H18" s="124"/>
      <c r="I18" s="124"/>
      <c r="J18" s="125">
        <f>J47</f>
        <v>0</v>
      </c>
      <c r="L18" s="121"/>
    </row>
    <row r="19" spans="2:12" s="122" customFormat="1" ht="19.9" customHeight="1" hidden="1">
      <c r="B19" s="121"/>
      <c r="D19" s="123" t="s">
        <v>24</v>
      </c>
      <c r="E19" s="124"/>
      <c r="F19" s="124"/>
      <c r="G19" s="124"/>
      <c r="H19" s="124"/>
      <c r="I19" s="124"/>
      <c r="J19" s="125">
        <f>J51</f>
        <v>0</v>
      </c>
      <c r="L19" s="121"/>
    </row>
    <row r="20" spans="2:12" s="122" customFormat="1" ht="19.9" customHeight="1" hidden="1">
      <c r="B20" s="121"/>
      <c r="D20" s="123" t="s">
        <v>25</v>
      </c>
      <c r="E20" s="124"/>
      <c r="F20" s="124"/>
      <c r="G20" s="124"/>
      <c r="H20" s="124"/>
      <c r="I20" s="124"/>
      <c r="J20" s="125">
        <f>J57</f>
        <v>0</v>
      </c>
      <c r="L20" s="121"/>
    </row>
    <row r="21" spans="2:12" s="122" customFormat="1" ht="19.9" customHeight="1" hidden="1">
      <c r="B21" s="121"/>
      <c r="D21" s="123" t="s">
        <v>26</v>
      </c>
      <c r="E21" s="124"/>
      <c r="F21" s="124"/>
      <c r="G21" s="124"/>
      <c r="H21" s="124"/>
      <c r="I21" s="124"/>
      <c r="J21" s="125">
        <f>J67</f>
        <v>0</v>
      </c>
      <c r="L21" s="121"/>
    </row>
    <row r="22" spans="2:12" s="122" customFormat="1" ht="19.9" customHeight="1" hidden="1">
      <c r="B22" s="121"/>
      <c r="D22" s="123" t="s">
        <v>27</v>
      </c>
      <c r="E22" s="124"/>
      <c r="F22" s="124"/>
      <c r="G22" s="124"/>
      <c r="H22" s="124"/>
      <c r="I22" s="124"/>
      <c r="J22" s="125">
        <f>J72</f>
        <v>0</v>
      </c>
      <c r="L22" s="121"/>
    </row>
    <row r="23" spans="2:12" s="117" customFormat="1" ht="24.95" customHeight="1" hidden="1">
      <c r="B23" s="116"/>
      <c r="D23" s="118" t="s">
        <v>28</v>
      </c>
      <c r="E23" s="119"/>
      <c r="F23" s="119"/>
      <c r="G23" s="119"/>
      <c r="H23" s="119"/>
      <c r="I23" s="119"/>
      <c r="J23" s="120">
        <f>J75</f>
        <v>0</v>
      </c>
      <c r="L23" s="116"/>
    </row>
    <row r="24" spans="2:12" s="122" customFormat="1" ht="19.9" customHeight="1" hidden="1">
      <c r="B24" s="121"/>
      <c r="D24" s="123" t="s">
        <v>29</v>
      </c>
      <c r="E24" s="124"/>
      <c r="F24" s="124"/>
      <c r="G24" s="124"/>
      <c r="H24" s="124"/>
      <c r="I24" s="124"/>
      <c r="J24" s="125">
        <f>J76</f>
        <v>0</v>
      </c>
      <c r="L24" s="121"/>
    </row>
    <row r="25" spans="2:12" s="122" customFormat="1" ht="19.9" customHeight="1" hidden="1">
      <c r="B25" s="121"/>
      <c r="D25" s="123" t="s">
        <v>30</v>
      </c>
      <c r="E25" s="124"/>
      <c r="F25" s="124"/>
      <c r="G25" s="124"/>
      <c r="H25" s="124"/>
      <c r="I25" s="124"/>
      <c r="J25" s="125">
        <f>J90</f>
        <v>0</v>
      </c>
      <c r="L25" s="121"/>
    </row>
    <row r="26" spans="2:12" s="122" customFormat="1" ht="19.9" customHeight="1" hidden="1">
      <c r="B26" s="121"/>
      <c r="D26" s="123" t="s">
        <v>31</v>
      </c>
      <c r="E26" s="124"/>
      <c r="F26" s="124"/>
      <c r="G26" s="124"/>
      <c r="H26" s="124"/>
      <c r="I26" s="124"/>
      <c r="J26" s="125">
        <f>J93</f>
        <v>0</v>
      </c>
      <c r="L26" s="121"/>
    </row>
    <row r="27" spans="2:12" s="122" customFormat="1" ht="19.9" customHeight="1" hidden="1">
      <c r="B27" s="121"/>
      <c r="D27" s="123" t="s">
        <v>32</v>
      </c>
      <c r="E27" s="124"/>
      <c r="F27" s="124"/>
      <c r="G27" s="124"/>
      <c r="H27" s="124"/>
      <c r="I27" s="124"/>
      <c r="J27" s="125">
        <f>J98</f>
        <v>0</v>
      </c>
      <c r="L27" s="121"/>
    </row>
    <row r="28" spans="2:12" s="122" customFormat="1" ht="19.9" customHeight="1" hidden="1">
      <c r="B28" s="121"/>
      <c r="D28" s="123" t="s">
        <v>33</v>
      </c>
      <c r="E28" s="124"/>
      <c r="F28" s="124"/>
      <c r="G28" s="124"/>
      <c r="H28" s="124"/>
      <c r="I28" s="124"/>
      <c r="J28" s="125">
        <f>J104</f>
        <v>0</v>
      </c>
      <c r="L28" s="121"/>
    </row>
    <row r="29" spans="2:12" s="122" customFormat="1" ht="19.9" customHeight="1" hidden="1">
      <c r="B29" s="121"/>
      <c r="D29" s="123" t="s">
        <v>34</v>
      </c>
      <c r="E29" s="124"/>
      <c r="F29" s="124"/>
      <c r="G29" s="124"/>
      <c r="H29" s="124"/>
      <c r="I29" s="124"/>
      <c r="J29" s="125">
        <f>J110</f>
        <v>0</v>
      </c>
      <c r="L29" s="121"/>
    </row>
    <row r="30" spans="2:12" s="122" customFormat="1" ht="19.9" customHeight="1" hidden="1">
      <c r="B30" s="121"/>
      <c r="D30" s="123" t="s">
        <v>35</v>
      </c>
      <c r="E30" s="124"/>
      <c r="F30" s="124"/>
      <c r="G30" s="124"/>
      <c r="H30" s="124"/>
      <c r="I30" s="124"/>
      <c r="J30" s="125">
        <f>J118</f>
        <v>0</v>
      </c>
      <c r="L30" s="121"/>
    </row>
    <row r="31" spans="2:12" s="122" customFormat="1" ht="19.9" customHeight="1" hidden="1">
      <c r="B31" s="121"/>
      <c r="D31" s="123" t="s">
        <v>36</v>
      </c>
      <c r="E31" s="124"/>
      <c r="F31" s="124"/>
      <c r="G31" s="124"/>
      <c r="H31" s="124"/>
      <c r="I31" s="124"/>
      <c r="J31" s="125">
        <f>J124</f>
        <v>0</v>
      </c>
      <c r="L31" s="121"/>
    </row>
    <row r="32" spans="2:12" s="122" customFormat="1" ht="19.9" customHeight="1" hidden="1">
      <c r="B32" s="121"/>
      <c r="D32" s="123" t="s">
        <v>37</v>
      </c>
      <c r="E32" s="124"/>
      <c r="F32" s="124"/>
      <c r="G32" s="124"/>
      <c r="H32" s="124"/>
      <c r="I32" s="124"/>
      <c r="J32" s="125">
        <f>J126</f>
        <v>0</v>
      </c>
      <c r="L32" s="121"/>
    </row>
    <row r="33" spans="2:12" s="122" customFormat="1" ht="19.9" customHeight="1" hidden="1">
      <c r="B33" s="121"/>
      <c r="D33" s="123" t="s">
        <v>38</v>
      </c>
      <c r="E33" s="124"/>
      <c r="F33" s="124"/>
      <c r="G33" s="124"/>
      <c r="H33" s="124"/>
      <c r="I33" s="124"/>
      <c r="J33" s="125">
        <f>J130</f>
        <v>0</v>
      </c>
      <c r="L33" s="121"/>
    </row>
    <row r="34" spans="2:12" s="122" customFormat="1" ht="19.9" customHeight="1" hidden="1">
      <c r="B34" s="121"/>
      <c r="D34" s="123" t="s">
        <v>39</v>
      </c>
      <c r="E34" s="124"/>
      <c r="F34" s="124"/>
      <c r="G34" s="124"/>
      <c r="H34" s="124"/>
      <c r="I34" s="124"/>
      <c r="J34" s="125">
        <f>J137</f>
        <v>0</v>
      </c>
      <c r="L34" s="121"/>
    </row>
    <row r="35" spans="1:31" s="103" customFormat="1" ht="21.75" customHeight="1" hidden="1">
      <c r="A35" s="99"/>
      <c r="B35" s="104"/>
      <c r="C35" s="99"/>
      <c r="D35" s="99"/>
      <c r="E35" s="99"/>
      <c r="F35" s="99"/>
      <c r="G35" s="99"/>
      <c r="H35" s="99"/>
      <c r="I35" s="99"/>
      <c r="J35" s="99"/>
      <c r="K35" s="99"/>
      <c r="L35" s="102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</row>
    <row r="36" spans="1:31" s="103" customFormat="1" ht="6.95" customHeight="1" hidden="1">
      <c r="A36" s="99"/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02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</row>
    <row r="37" s="2" customFormat="1" ht="12" hidden="1"/>
    <row r="38" s="2" customFormat="1" ht="12" hidden="1"/>
    <row r="39" s="2" customFormat="1" ht="12" hidden="1"/>
    <row r="40" spans="1:31" s="103" customFormat="1" ht="6.95" customHeight="1">
      <c r="A40" s="99"/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</row>
    <row r="41" spans="1:31" s="103" customFormat="1" ht="24.95" customHeight="1">
      <c r="A41" s="99"/>
      <c r="B41" s="104"/>
      <c r="C41" s="105" t="s">
        <v>424</v>
      </c>
      <c r="D41" s="99"/>
      <c r="E41" s="99"/>
      <c r="F41" s="99"/>
      <c r="G41" s="99"/>
      <c r="H41" s="99"/>
      <c r="I41" s="99"/>
      <c r="J41" s="99"/>
      <c r="K41" s="99"/>
      <c r="L41" s="102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</row>
    <row r="42" spans="1:31" s="103" customFormat="1" ht="6.95" customHeight="1">
      <c r="A42" s="99"/>
      <c r="B42" s="104"/>
      <c r="C42" s="99"/>
      <c r="D42" s="99"/>
      <c r="E42" s="99"/>
      <c r="F42" s="99"/>
      <c r="G42" s="99"/>
      <c r="H42" s="99"/>
      <c r="I42" s="99"/>
      <c r="J42" s="99"/>
      <c r="K42" s="99"/>
      <c r="L42" s="102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</row>
    <row r="43" spans="1:31" s="103" customFormat="1" ht="10.35" customHeight="1">
      <c r="A43" s="99"/>
      <c r="B43" s="104"/>
      <c r="C43" s="99"/>
      <c r="D43" s="99"/>
      <c r="E43" s="99"/>
      <c r="F43" s="99"/>
      <c r="G43" s="99"/>
      <c r="H43" s="99"/>
      <c r="I43" s="99"/>
      <c r="J43" s="99"/>
      <c r="K43" s="99"/>
      <c r="L43" s="102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</row>
    <row r="44" spans="1:31" s="138" customFormat="1" ht="29.25" customHeight="1">
      <c r="A44" s="128"/>
      <c r="B44" s="129"/>
      <c r="C44" s="130" t="s">
        <v>40</v>
      </c>
      <c r="D44" s="131" t="s">
        <v>12</v>
      </c>
      <c r="E44" s="131" t="s">
        <v>10</v>
      </c>
      <c r="F44" s="131" t="s">
        <v>11</v>
      </c>
      <c r="G44" s="131" t="s">
        <v>41</v>
      </c>
      <c r="H44" s="131" t="s">
        <v>42</v>
      </c>
      <c r="I44" s="131" t="s">
        <v>43</v>
      </c>
      <c r="J44" s="132" t="s">
        <v>19</v>
      </c>
      <c r="K44" s="133" t="s">
        <v>44</v>
      </c>
      <c r="L44" s="134"/>
      <c r="M44" s="135" t="s">
        <v>0</v>
      </c>
      <c r="N44" s="136" t="s">
        <v>8</v>
      </c>
      <c r="O44" s="136" t="s">
        <v>45</v>
      </c>
      <c r="P44" s="136" t="s">
        <v>46</v>
      </c>
      <c r="Q44" s="136" t="s">
        <v>47</v>
      </c>
      <c r="R44" s="136" t="s">
        <v>48</v>
      </c>
      <c r="S44" s="136" t="s">
        <v>49</v>
      </c>
      <c r="T44" s="137" t="s">
        <v>50</v>
      </c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</row>
    <row r="45" spans="1:63" s="103" customFormat="1" ht="22.9" customHeight="1">
      <c r="A45" s="99"/>
      <c r="B45" s="104"/>
      <c r="C45" s="139" t="s">
        <v>51</v>
      </c>
      <c r="D45" s="99"/>
      <c r="E45" s="99"/>
      <c r="F45" s="99"/>
      <c r="G45" s="99"/>
      <c r="H45" s="99"/>
      <c r="I45" s="99"/>
      <c r="J45" s="140">
        <f>BK45</f>
        <v>0</v>
      </c>
      <c r="K45" s="99"/>
      <c r="L45" s="104"/>
      <c r="M45" s="141"/>
      <c r="N45" s="142"/>
      <c r="O45" s="143"/>
      <c r="P45" s="144">
        <f>P46+P75</f>
        <v>543.2877709999999</v>
      </c>
      <c r="Q45" s="143"/>
      <c r="R45" s="144">
        <f>R46+R75</f>
        <v>9.77102213</v>
      </c>
      <c r="S45" s="143"/>
      <c r="T45" s="145">
        <f>T46+T75</f>
        <v>21.02902</v>
      </c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T45" s="115" t="s">
        <v>13</v>
      </c>
      <c r="AU45" s="115" t="s">
        <v>21</v>
      </c>
      <c r="BK45" s="146">
        <f>BK46+BK75</f>
        <v>0</v>
      </c>
    </row>
    <row r="46" spans="2:63" s="147" customFormat="1" ht="25.9" customHeight="1">
      <c r="B46" s="148"/>
      <c r="D46" s="149" t="s">
        <v>13</v>
      </c>
      <c r="E46" s="150" t="s">
        <v>52</v>
      </c>
      <c r="F46" s="150" t="s">
        <v>53</v>
      </c>
      <c r="J46" s="151">
        <f>BK46</f>
        <v>0</v>
      </c>
      <c r="L46" s="148"/>
      <c r="M46" s="152"/>
      <c r="N46" s="153"/>
      <c r="O46" s="153"/>
      <c r="P46" s="154">
        <f>P47+P51+P57+P67+P72</f>
        <v>235.669883</v>
      </c>
      <c r="Q46" s="153"/>
      <c r="R46" s="154">
        <f>R47+R51+R57+R67+R72</f>
        <v>3.5766327799999997</v>
      </c>
      <c r="S46" s="153"/>
      <c r="T46" s="155">
        <f>T47+T51+T57+T67+T72</f>
        <v>20.657</v>
      </c>
      <c r="AR46" s="149" t="s">
        <v>15</v>
      </c>
      <c r="AT46" s="156" t="s">
        <v>13</v>
      </c>
      <c r="AU46" s="156" t="s">
        <v>14</v>
      </c>
      <c r="AY46" s="149" t="s">
        <v>54</v>
      </c>
      <c r="BK46" s="157">
        <f>BK47+BK51+BK57+BK67+BK72</f>
        <v>0</v>
      </c>
    </row>
    <row r="47" spans="2:63" s="147" customFormat="1" ht="22.9" customHeight="1">
      <c r="B47" s="148"/>
      <c r="D47" s="149" t="s">
        <v>13</v>
      </c>
      <c r="E47" s="158" t="s">
        <v>55</v>
      </c>
      <c r="F47" s="158" t="s">
        <v>56</v>
      </c>
      <c r="J47" s="159">
        <f>BK47</f>
        <v>0</v>
      </c>
      <c r="L47" s="148"/>
      <c r="M47" s="152"/>
      <c r="N47" s="153"/>
      <c r="O47" s="153"/>
      <c r="P47" s="154">
        <f>SUM(P48:P50)</f>
        <v>5.97153</v>
      </c>
      <c r="Q47" s="153"/>
      <c r="R47" s="154">
        <f>SUM(R48:R50)</f>
        <v>2.10903078</v>
      </c>
      <c r="S47" s="153"/>
      <c r="T47" s="155">
        <f>SUM(T48:T50)</f>
        <v>0</v>
      </c>
      <c r="AR47" s="149" t="s">
        <v>15</v>
      </c>
      <c r="AT47" s="156" t="s">
        <v>13</v>
      </c>
      <c r="AU47" s="156" t="s">
        <v>15</v>
      </c>
      <c r="AY47" s="149" t="s">
        <v>54</v>
      </c>
      <c r="BK47" s="157">
        <f>SUM(BK48:BK50)</f>
        <v>0</v>
      </c>
    </row>
    <row r="48" spans="1:65" s="103" customFormat="1" ht="24.2" customHeight="1">
      <c r="A48" s="99"/>
      <c r="B48" s="104"/>
      <c r="C48" s="160">
        <v>1</v>
      </c>
      <c r="D48" s="160" t="s">
        <v>57</v>
      </c>
      <c r="E48" s="161" t="s">
        <v>58</v>
      </c>
      <c r="F48" s="162" t="s">
        <v>59</v>
      </c>
      <c r="G48" s="163" t="s">
        <v>60</v>
      </c>
      <c r="H48" s="164">
        <v>6</v>
      </c>
      <c r="I48" s="204"/>
      <c r="J48" s="165">
        <f>ROUND(I48*H48,2)</f>
        <v>0</v>
      </c>
      <c r="K48" s="166"/>
      <c r="L48" s="104"/>
      <c r="M48" s="167" t="s">
        <v>0</v>
      </c>
      <c r="N48" s="168" t="s">
        <v>9</v>
      </c>
      <c r="O48" s="169">
        <v>0.782</v>
      </c>
      <c r="P48" s="169">
        <f>O48*H48</f>
        <v>4.692</v>
      </c>
      <c r="Q48" s="169">
        <v>0.0303</v>
      </c>
      <c r="R48" s="169">
        <f>Q48*H48</f>
        <v>0.18180000000000002</v>
      </c>
      <c r="S48" s="169">
        <v>0</v>
      </c>
      <c r="T48" s="170">
        <f>S48*H48</f>
        <v>0</v>
      </c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R48" s="171" t="s">
        <v>61</v>
      </c>
      <c r="AT48" s="171" t="s">
        <v>57</v>
      </c>
      <c r="AU48" s="171" t="s">
        <v>16</v>
      </c>
      <c r="AY48" s="115" t="s">
        <v>54</v>
      </c>
      <c r="BE48" s="172">
        <f>IF(N48="základní",J48,0)</f>
        <v>0</v>
      </c>
      <c r="BF48" s="172">
        <f>IF(N48="snížená",J48,0)</f>
        <v>0</v>
      </c>
      <c r="BG48" s="172">
        <f>IF(N48="zákl. přenesená",J48,0)</f>
        <v>0</v>
      </c>
      <c r="BH48" s="172">
        <f>IF(N48="sníž. přenesená",J48,0)</f>
        <v>0</v>
      </c>
      <c r="BI48" s="172">
        <f>IF(N48="nulová",J48,0)</f>
        <v>0</v>
      </c>
      <c r="BJ48" s="115" t="s">
        <v>15</v>
      </c>
      <c r="BK48" s="172">
        <f>ROUND(I48*H48,2)</f>
        <v>0</v>
      </c>
      <c r="BL48" s="115" t="s">
        <v>61</v>
      </c>
      <c r="BM48" s="171" t="s">
        <v>62</v>
      </c>
    </row>
    <row r="49" spans="1:65" s="103" customFormat="1" ht="21.75" customHeight="1">
      <c r="A49" s="99"/>
      <c r="B49" s="104"/>
      <c r="C49" s="173">
        <v>2</v>
      </c>
      <c r="D49" s="173" t="s">
        <v>63</v>
      </c>
      <c r="E49" s="174" t="s">
        <v>64</v>
      </c>
      <c r="F49" s="175" t="s">
        <v>65</v>
      </c>
      <c r="G49" s="176" t="s">
        <v>60</v>
      </c>
      <c r="H49" s="177">
        <v>6</v>
      </c>
      <c r="I49" s="205"/>
      <c r="J49" s="178">
        <f>ROUND(I49*H49,2)</f>
        <v>0</v>
      </c>
      <c r="K49" s="179"/>
      <c r="L49" s="180"/>
      <c r="M49" s="181" t="s">
        <v>0</v>
      </c>
      <c r="N49" s="182" t="s">
        <v>9</v>
      </c>
      <c r="O49" s="169">
        <v>0</v>
      </c>
      <c r="P49" s="169">
        <f>O49*H49</f>
        <v>0</v>
      </c>
      <c r="Q49" s="169">
        <v>0.26</v>
      </c>
      <c r="R49" s="169">
        <f>Q49*H49</f>
        <v>1.56</v>
      </c>
      <c r="S49" s="169">
        <v>0</v>
      </c>
      <c r="T49" s="170">
        <f>S49*H49</f>
        <v>0</v>
      </c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R49" s="171" t="s">
        <v>66</v>
      </c>
      <c r="AT49" s="171" t="s">
        <v>63</v>
      </c>
      <c r="AU49" s="171" t="s">
        <v>16</v>
      </c>
      <c r="AY49" s="115" t="s">
        <v>54</v>
      </c>
      <c r="BE49" s="172">
        <f>IF(N49="základní",J49,0)</f>
        <v>0</v>
      </c>
      <c r="BF49" s="172">
        <f>IF(N49="snížená",J49,0)</f>
        <v>0</v>
      </c>
      <c r="BG49" s="172">
        <f>IF(N49="zákl. přenesená",J49,0)</f>
        <v>0</v>
      </c>
      <c r="BH49" s="172">
        <f>IF(N49="sníž. přenesená",J49,0)</f>
        <v>0</v>
      </c>
      <c r="BI49" s="172">
        <f>IF(N49="nulová",J49,0)</f>
        <v>0</v>
      </c>
      <c r="BJ49" s="115" t="s">
        <v>15</v>
      </c>
      <c r="BK49" s="172">
        <f>ROUND(I49*H49,2)</f>
        <v>0</v>
      </c>
      <c r="BL49" s="115" t="s">
        <v>61</v>
      </c>
      <c r="BM49" s="171" t="s">
        <v>67</v>
      </c>
    </row>
    <row r="50" spans="1:65" s="103" customFormat="1" ht="16.5" customHeight="1">
      <c r="A50" s="99"/>
      <c r="B50" s="104"/>
      <c r="C50" s="160">
        <v>3</v>
      </c>
      <c r="D50" s="160" t="s">
        <v>57</v>
      </c>
      <c r="E50" s="161" t="s">
        <v>68</v>
      </c>
      <c r="F50" s="162" t="s">
        <v>69</v>
      </c>
      <c r="G50" s="163" t="s">
        <v>70</v>
      </c>
      <c r="H50" s="164">
        <v>0.189</v>
      </c>
      <c r="I50" s="204"/>
      <c r="J50" s="165">
        <f>ROUND(I50*H50,2)</f>
        <v>0</v>
      </c>
      <c r="K50" s="166"/>
      <c r="L50" s="104"/>
      <c r="M50" s="167" t="s">
        <v>0</v>
      </c>
      <c r="N50" s="168" t="s">
        <v>9</v>
      </c>
      <c r="O50" s="169">
        <v>6.77</v>
      </c>
      <c r="P50" s="169">
        <f>O50*H50</f>
        <v>1.2795299999999998</v>
      </c>
      <c r="Q50" s="169">
        <v>1.94302</v>
      </c>
      <c r="R50" s="169">
        <f>Q50*H50</f>
        <v>0.36723078</v>
      </c>
      <c r="S50" s="169">
        <v>0</v>
      </c>
      <c r="T50" s="170">
        <f>S50*H50</f>
        <v>0</v>
      </c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R50" s="171" t="s">
        <v>61</v>
      </c>
      <c r="AT50" s="171" t="s">
        <v>57</v>
      </c>
      <c r="AU50" s="171" t="s">
        <v>16</v>
      </c>
      <c r="AY50" s="115" t="s">
        <v>54</v>
      </c>
      <c r="BE50" s="172">
        <f>IF(N50="základní",J50,0)</f>
        <v>0</v>
      </c>
      <c r="BF50" s="172">
        <f>IF(N50="snížená",J50,0)</f>
        <v>0</v>
      </c>
      <c r="BG50" s="172">
        <f>IF(N50="zákl. přenesená",J50,0)</f>
        <v>0</v>
      </c>
      <c r="BH50" s="172">
        <f>IF(N50="sníž. přenesená",J50,0)</f>
        <v>0</v>
      </c>
      <c r="BI50" s="172">
        <f>IF(N50="nulová",J50,0)</f>
        <v>0</v>
      </c>
      <c r="BJ50" s="115" t="s">
        <v>15</v>
      </c>
      <c r="BK50" s="172">
        <f>ROUND(I50*H50,2)</f>
        <v>0</v>
      </c>
      <c r="BL50" s="115" t="s">
        <v>61</v>
      </c>
      <c r="BM50" s="171" t="s">
        <v>71</v>
      </c>
    </row>
    <row r="51" spans="2:63" s="147" customFormat="1" ht="22.9" customHeight="1">
      <c r="B51" s="148"/>
      <c r="D51" s="149" t="s">
        <v>13</v>
      </c>
      <c r="E51" s="158" t="s">
        <v>72</v>
      </c>
      <c r="F51" s="158" t="s">
        <v>73</v>
      </c>
      <c r="J51" s="159">
        <f>BK51</f>
        <v>0</v>
      </c>
      <c r="L51" s="148"/>
      <c r="M51" s="152"/>
      <c r="N51" s="153"/>
      <c r="O51" s="153"/>
      <c r="P51" s="154">
        <f>SUM(P52:P56)</f>
        <v>78.11044</v>
      </c>
      <c r="Q51" s="153"/>
      <c r="R51" s="154">
        <f>SUM(R52:R56)</f>
        <v>1.4676019999999999</v>
      </c>
      <c r="S51" s="153"/>
      <c r="T51" s="155">
        <f>SUM(T52:T56)</f>
        <v>0</v>
      </c>
      <c r="V51" s="99"/>
      <c r="AR51" s="149" t="s">
        <v>15</v>
      </c>
      <c r="AT51" s="156" t="s">
        <v>13</v>
      </c>
      <c r="AU51" s="156" t="s">
        <v>15</v>
      </c>
      <c r="AY51" s="149" t="s">
        <v>54</v>
      </c>
      <c r="BK51" s="157">
        <f>SUM(BK52:BK56)</f>
        <v>0</v>
      </c>
    </row>
    <row r="52" spans="1:65" s="103" customFormat="1" ht="24.2" customHeight="1">
      <c r="A52" s="99"/>
      <c r="B52" s="104"/>
      <c r="C52" s="160">
        <v>4</v>
      </c>
      <c r="D52" s="160" t="s">
        <v>57</v>
      </c>
      <c r="E52" s="161" t="s">
        <v>74</v>
      </c>
      <c r="F52" s="162" t="s">
        <v>75</v>
      </c>
      <c r="G52" s="163" t="s">
        <v>76</v>
      </c>
      <c r="H52" s="164">
        <v>60</v>
      </c>
      <c r="I52" s="204"/>
      <c r="J52" s="165">
        <f>ROUND(I52*H52,2)</f>
        <v>0</v>
      </c>
      <c r="K52" s="166"/>
      <c r="L52" s="104"/>
      <c r="M52" s="167" t="s">
        <v>0</v>
      </c>
      <c r="N52" s="168" t="s">
        <v>9</v>
      </c>
      <c r="O52" s="169">
        <v>0.104</v>
      </c>
      <c r="P52" s="169">
        <f>O52*H52</f>
        <v>6.239999999999999</v>
      </c>
      <c r="Q52" s="169">
        <v>0.00026</v>
      </c>
      <c r="R52" s="169">
        <f>Q52*H52</f>
        <v>0.0156</v>
      </c>
      <c r="S52" s="169">
        <v>0</v>
      </c>
      <c r="T52" s="170">
        <f>S52*H52</f>
        <v>0</v>
      </c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R52" s="171" t="s">
        <v>61</v>
      </c>
      <c r="AT52" s="171" t="s">
        <v>57</v>
      </c>
      <c r="AU52" s="171" t="s">
        <v>16</v>
      </c>
      <c r="AY52" s="115" t="s">
        <v>54</v>
      </c>
      <c r="BE52" s="172">
        <f>IF(N52="základní",J52,0)</f>
        <v>0</v>
      </c>
      <c r="BF52" s="172">
        <f>IF(N52="snížená",J52,0)</f>
        <v>0</v>
      </c>
      <c r="BG52" s="172">
        <f>IF(N52="zákl. přenesená",J52,0)</f>
        <v>0</v>
      </c>
      <c r="BH52" s="172">
        <f>IF(N52="sníž. přenesená",J52,0)</f>
        <v>0</v>
      </c>
      <c r="BI52" s="172">
        <f>IF(N52="nulová",J52,0)</f>
        <v>0</v>
      </c>
      <c r="BJ52" s="115" t="s">
        <v>15</v>
      </c>
      <c r="BK52" s="172">
        <f>ROUND(I52*H52,2)</f>
        <v>0</v>
      </c>
      <c r="BL52" s="115" t="s">
        <v>61</v>
      </c>
      <c r="BM52" s="171" t="s">
        <v>77</v>
      </c>
    </row>
    <row r="53" spans="1:65" s="103" customFormat="1" ht="24.2" customHeight="1">
      <c r="A53" s="99"/>
      <c r="B53" s="104"/>
      <c r="C53" s="160">
        <v>5</v>
      </c>
      <c r="D53" s="160" t="s">
        <v>57</v>
      </c>
      <c r="E53" s="161" t="s">
        <v>78</v>
      </c>
      <c r="F53" s="162" t="s">
        <v>79</v>
      </c>
      <c r="G53" s="163" t="s">
        <v>76</v>
      </c>
      <c r="H53" s="164">
        <v>11.56</v>
      </c>
      <c r="I53" s="204"/>
      <c r="J53" s="165">
        <f>ROUND(I53*H53,2)</f>
        <v>0</v>
      </c>
      <c r="K53" s="166"/>
      <c r="L53" s="104"/>
      <c r="M53" s="167" t="s">
        <v>0</v>
      </c>
      <c r="N53" s="168" t="s">
        <v>9</v>
      </c>
      <c r="O53" s="169">
        <v>0.474</v>
      </c>
      <c r="P53" s="169">
        <f>O53*H53</f>
        <v>5.47944</v>
      </c>
      <c r="Q53" s="169">
        <v>0.0167</v>
      </c>
      <c r="R53" s="169">
        <f>Q53*H53</f>
        <v>0.193052</v>
      </c>
      <c r="S53" s="169">
        <v>0</v>
      </c>
      <c r="T53" s="170">
        <f>S53*H53</f>
        <v>0</v>
      </c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R53" s="171" t="s">
        <v>61</v>
      </c>
      <c r="AT53" s="171" t="s">
        <v>57</v>
      </c>
      <c r="AU53" s="171" t="s">
        <v>16</v>
      </c>
      <c r="AY53" s="115" t="s">
        <v>54</v>
      </c>
      <c r="BE53" s="172">
        <f>IF(N53="základní",J53,0)</f>
        <v>0</v>
      </c>
      <c r="BF53" s="172">
        <f>IF(N53="snížená",J53,0)</f>
        <v>0</v>
      </c>
      <c r="BG53" s="172">
        <f>IF(N53="zákl. přenesená",J53,0)</f>
        <v>0</v>
      </c>
      <c r="BH53" s="172">
        <f>IF(N53="sníž. přenesená",J53,0)</f>
        <v>0</v>
      </c>
      <c r="BI53" s="172">
        <f>IF(N53="nulová",J53,0)</f>
        <v>0</v>
      </c>
      <c r="BJ53" s="115" t="s">
        <v>15</v>
      </c>
      <c r="BK53" s="172">
        <f>ROUND(I53*H53,2)</f>
        <v>0</v>
      </c>
      <c r="BL53" s="115" t="s">
        <v>61</v>
      </c>
      <c r="BM53" s="171" t="s">
        <v>80</v>
      </c>
    </row>
    <row r="54" spans="1:65" s="103" customFormat="1" ht="21.75" customHeight="1">
      <c r="A54" s="99"/>
      <c r="B54" s="104"/>
      <c r="C54" s="160">
        <v>6</v>
      </c>
      <c r="D54" s="160" t="s">
        <v>57</v>
      </c>
      <c r="E54" s="161" t="s">
        <v>81</v>
      </c>
      <c r="F54" s="162" t="s">
        <v>82</v>
      </c>
      <c r="G54" s="163" t="s">
        <v>76</v>
      </c>
      <c r="H54" s="164">
        <v>60</v>
      </c>
      <c r="I54" s="204"/>
      <c r="J54" s="165">
        <f>ROUND(I54*H54,2)</f>
        <v>0</v>
      </c>
      <c r="K54" s="166"/>
      <c r="L54" s="104"/>
      <c r="M54" s="167" t="s">
        <v>0</v>
      </c>
      <c r="N54" s="168" t="s">
        <v>9</v>
      </c>
      <c r="O54" s="169">
        <v>0.36</v>
      </c>
      <c r="P54" s="169">
        <f>O54*H54</f>
        <v>21.599999999999998</v>
      </c>
      <c r="Q54" s="169">
        <v>0.00438</v>
      </c>
      <c r="R54" s="169">
        <f>Q54*H54</f>
        <v>0.26280000000000003</v>
      </c>
      <c r="S54" s="169">
        <v>0</v>
      </c>
      <c r="T54" s="170">
        <f>S54*H54</f>
        <v>0</v>
      </c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R54" s="171" t="s">
        <v>61</v>
      </c>
      <c r="AT54" s="171" t="s">
        <v>57</v>
      </c>
      <c r="AU54" s="171" t="s">
        <v>16</v>
      </c>
      <c r="AY54" s="115" t="s">
        <v>54</v>
      </c>
      <c r="BE54" s="172">
        <f>IF(N54="základní",J54,0)</f>
        <v>0</v>
      </c>
      <c r="BF54" s="172">
        <f>IF(N54="snížená",J54,0)</f>
        <v>0</v>
      </c>
      <c r="BG54" s="172">
        <f>IF(N54="zákl. přenesená",J54,0)</f>
        <v>0</v>
      </c>
      <c r="BH54" s="172">
        <f>IF(N54="sníž. přenesená",J54,0)</f>
        <v>0</v>
      </c>
      <c r="BI54" s="172">
        <f>IF(N54="nulová",J54,0)</f>
        <v>0</v>
      </c>
      <c r="BJ54" s="115" t="s">
        <v>15</v>
      </c>
      <c r="BK54" s="172">
        <f>ROUND(I54*H54,2)</f>
        <v>0</v>
      </c>
      <c r="BL54" s="115" t="s">
        <v>61</v>
      </c>
      <c r="BM54" s="171" t="s">
        <v>83</v>
      </c>
    </row>
    <row r="55" spans="1:65" s="103" customFormat="1" ht="16.5" customHeight="1">
      <c r="A55" s="99"/>
      <c r="B55" s="104"/>
      <c r="C55" s="160">
        <v>7</v>
      </c>
      <c r="D55" s="160" t="s">
        <v>57</v>
      </c>
      <c r="E55" s="161" t="s">
        <v>85</v>
      </c>
      <c r="F55" s="162" t="s">
        <v>86</v>
      </c>
      <c r="G55" s="163" t="s">
        <v>76</v>
      </c>
      <c r="H55" s="164">
        <v>60</v>
      </c>
      <c r="I55" s="204"/>
      <c r="J55" s="165">
        <f>ROUND(I55*H55,2)</f>
        <v>0</v>
      </c>
      <c r="K55" s="166"/>
      <c r="L55" s="104"/>
      <c r="M55" s="167" t="s">
        <v>0</v>
      </c>
      <c r="N55" s="168" t="s">
        <v>9</v>
      </c>
      <c r="O55" s="169">
        <v>0.272</v>
      </c>
      <c r="P55" s="169">
        <f>O55*H55</f>
        <v>16.32</v>
      </c>
      <c r="Q55" s="169">
        <v>0.004</v>
      </c>
      <c r="R55" s="169">
        <f>Q55*H55</f>
        <v>0.24</v>
      </c>
      <c r="S55" s="169">
        <v>0</v>
      </c>
      <c r="T55" s="170">
        <f>S55*H55</f>
        <v>0</v>
      </c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R55" s="171" t="s">
        <v>61</v>
      </c>
      <c r="AT55" s="171" t="s">
        <v>57</v>
      </c>
      <c r="AU55" s="171" t="s">
        <v>16</v>
      </c>
      <c r="AY55" s="115" t="s">
        <v>54</v>
      </c>
      <c r="BE55" s="172">
        <f>IF(N55="základní",J55,0)</f>
        <v>0</v>
      </c>
      <c r="BF55" s="172">
        <f>IF(N55="snížená",J55,0)</f>
        <v>0</v>
      </c>
      <c r="BG55" s="172">
        <f>IF(N55="zákl. přenesená",J55,0)</f>
        <v>0</v>
      </c>
      <c r="BH55" s="172">
        <f>IF(N55="sníž. přenesená",J55,0)</f>
        <v>0</v>
      </c>
      <c r="BI55" s="172">
        <f>IF(N55="nulová",J55,0)</f>
        <v>0</v>
      </c>
      <c r="BJ55" s="115" t="s">
        <v>15</v>
      </c>
      <c r="BK55" s="172">
        <f>ROUND(I55*H55,2)</f>
        <v>0</v>
      </c>
      <c r="BL55" s="115" t="s">
        <v>61</v>
      </c>
      <c r="BM55" s="171" t="s">
        <v>87</v>
      </c>
    </row>
    <row r="56" spans="1:65" s="103" customFormat="1" ht="16.5" customHeight="1">
      <c r="A56" s="99"/>
      <c r="B56" s="104"/>
      <c r="C56" s="160">
        <v>8</v>
      </c>
      <c r="D56" s="160" t="s">
        <v>57</v>
      </c>
      <c r="E56" s="161" t="s">
        <v>88</v>
      </c>
      <c r="F56" s="162" t="s">
        <v>89</v>
      </c>
      <c r="G56" s="163" t="s">
        <v>76</v>
      </c>
      <c r="H56" s="164">
        <v>17.75</v>
      </c>
      <c r="I56" s="204"/>
      <c r="J56" s="165">
        <f>ROUND(I56*H56,2)</f>
        <v>0</v>
      </c>
      <c r="K56" s="166"/>
      <c r="L56" s="104"/>
      <c r="M56" s="167" t="s">
        <v>0</v>
      </c>
      <c r="N56" s="168" t="s">
        <v>9</v>
      </c>
      <c r="O56" s="169">
        <v>1.604</v>
      </c>
      <c r="P56" s="169">
        <f>O56*H56</f>
        <v>28.471</v>
      </c>
      <c r="Q56" s="169">
        <v>0.0426</v>
      </c>
      <c r="R56" s="169">
        <f>Q56*H56</f>
        <v>0.75615</v>
      </c>
      <c r="S56" s="169">
        <v>0</v>
      </c>
      <c r="T56" s="170">
        <f>S56*H56</f>
        <v>0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R56" s="171" t="s">
        <v>61</v>
      </c>
      <c r="AT56" s="171" t="s">
        <v>57</v>
      </c>
      <c r="AU56" s="171" t="s">
        <v>16</v>
      </c>
      <c r="AY56" s="115" t="s">
        <v>54</v>
      </c>
      <c r="BE56" s="172">
        <f>IF(N56="základní",J56,0)</f>
        <v>0</v>
      </c>
      <c r="BF56" s="172">
        <f>IF(N56="snížená",J56,0)</f>
        <v>0</v>
      </c>
      <c r="BG56" s="172">
        <f>IF(N56="zákl. přenesená",J56,0)</f>
        <v>0</v>
      </c>
      <c r="BH56" s="172">
        <f>IF(N56="sníž. přenesená",J56,0)</f>
        <v>0</v>
      </c>
      <c r="BI56" s="172">
        <f>IF(N56="nulová",J56,0)</f>
        <v>0</v>
      </c>
      <c r="BJ56" s="115" t="s">
        <v>15</v>
      </c>
      <c r="BK56" s="172">
        <f>ROUND(I56*H56,2)</f>
        <v>0</v>
      </c>
      <c r="BL56" s="115" t="s">
        <v>61</v>
      </c>
      <c r="BM56" s="171" t="s">
        <v>90</v>
      </c>
    </row>
    <row r="57" spans="2:63" s="147" customFormat="1" ht="22.9" customHeight="1">
      <c r="B57" s="148"/>
      <c r="D57" s="149" t="s">
        <v>13</v>
      </c>
      <c r="E57" s="158" t="s">
        <v>91</v>
      </c>
      <c r="F57" s="158" t="s">
        <v>92</v>
      </c>
      <c r="J57" s="159">
        <f>BK57</f>
        <v>0</v>
      </c>
      <c r="L57" s="148"/>
      <c r="M57" s="152"/>
      <c r="N57" s="153"/>
      <c r="O57" s="153"/>
      <c r="P57" s="154">
        <f>SUM(P58:P66)</f>
        <v>47.459966</v>
      </c>
      <c r="Q57" s="153"/>
      <c r="R57" s="154">
        <f>SUM(R58:R66)</f>
        <v>0</v>
      </c>
      <c r="S57" s="153"/>
      <c r="T57" s="155">
        <f>SUM(T58:T66)</f>
        <v>20.657</v>
      </c>
      <c r="V57" s="99"/>
      <c r="AR57" s="149" t="s">
        <v>15</v>
      </c>
      <c r="AT57" s="156" t="s">
        <v>13</v>
      </c>
      <c r="AU57" s="156" t="s">
        <v>15</v>
      </c>
      <c r="AY57" s="149" t="s">
        <v>54</v>
      </c>
      <c r="BK57" s="157">
        <f>SUM(BK58:BK66)</f>
        <v>0</v>
      </c>
    </row>
    <row r="58" spans="1:65" s="103" customFormat="1" ht="24.2" customHeight="1">
      <c r="A58" s="99"/>
      <c r="B58" s="104"/>
      <c r="C58" s="160">
        <v>9</v>
      </c>
      <c r="D58" s="160" t="s">
        <v>57</v>
      </c>
      <c r="E58" s="161" t="s">
        <v>93</v>
      </c>
      <c r="F58" s="162" t="s">
        <v>94</v>
      </c>
      <c r="G58" s="163" t="s">
        <v>95</v>
      </c>
      <c r="H58" s="164">
        <v>7</v>
      </c>
      <c r="I58" s="204"/>
      <c r="J58" s="165">
        <f aca="true" t="shared" si="0" ref="J58:J66">ROUND(I58*H58,2)</f>
        <v>0</v>
      </c>
      <c r="K58" s="166"/>
      <c r="L58" s="104"/>
      <c r="M58" s="167" t="s">
        <v>0</v>
      </c>
      <c r="N58" s="168" t="s">
        <v>9</v>
      </c>
      <c r="O58" s="169">
        <v>0.696</v>
      </c>
      <c r="P58" s="169">
        <f aca="true" t="shared" si="1" ref="P58:P66">O58*H58</f>
        <v>4.872</v>
      </c>
      <c r="Q58" s="169">
        <v>0</v>
      </c>
      <c r="R58" s="169">
        <f aca="true" t="shared" si="2" ref="R58:R66">Q58*H58</f>
        <v>0</v>
      </c>
      <c r="S58" s="169">
        <v>0</v>
      </c>
      <c r="T58" s="170">
        <f aca="true" t="shared" si="3" ref="T58:T66">S58*H58</f>
        <v>0</v>
      </c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R58" s="171" t="s">
        <v>61</v>
      </c>
      <c r="AT58" s="171" t="s">
        <v>57</v>
      </c>
      <c r="AU58" s="171" t="s">
        <v>16</v>
      </c>
      <c r="AY58" s="115" t="s">
        <v>54</v>
      </c>
      <c r="BE58" s="172">
        <f aca="true" t="shared" si="4" ref="BE58:BE66">IF(N58="základní",J58,0)</f>
        <v>0</v>
      </c>
      <c r="BF58" s="172">
        <f aca="true" t="shared" si="5" ref="BF58:BF66">IF(N58="snížená",J58,0)</f>
        <v>0</v>
      </c>
      <c r="BG58" s="172">
        <f aca="true" t="shared" si="6" ref="BG58:BG66">IF(N58="zákl. přenesená",J58,0)</f>
        <v>0</v>
      </c>
      <c r="BH58" s="172">
        <f aca="true" t="shared" si="7" ref="BH58:BH66">IF(N58="sníž. přenesená",J58,0)</f>
        <v>0</v>
      </c>
      <c r="BI58" s="172">
        <f aca="true" t="shared" si="8" ref="BI58:BI66">IF(N58="nulová",J58,0)</f>
        <v>0</v>
      </c>
      <c r="BJ58" s="115" t="s">
        <v>15</v>
      </c>
      <c r="BK58" s="172">
        <f aca="true" t="shared" si="9" ref="BK58:BK66">ROUND(I58*H58,2)</f>
        <v>0</v>
      </c>
      <c r="BL58" s="115" t="s">
        <v>61</v>
      </c>
      <c r="BM58" s="171" t="s">
        <v>96</v>
      </c>
    </row>
    <row r="59" spans="1:65" s="103" customFormat="1" ht="24.2" customHeight="1">
      <c r="A59" s="99"/>
      <c r="B59" s="104"/>
      <c r="C59" s="160">
        <v>10</v>
      </c>
      <c r="D59" s="160" t="s">
        <v>57</v>
      </c>
      <c r="E59" s="161" t="s">
        <v>97</v>
      </c>
      <c r="F59" s="162" t="s">
        <v>98</v>
      </c>
      <c r="G59" s="163" t="s">
        <v>95</v>
      </c>
      <c r="H59" s="164">
        <v>21</v>
      </c>
      <c r="I59" s="204"/>
      <c r="J59" s="165">
        <f t="shared" si="0"/>
        <v>0</v>
      </c>
      <c r="K59" s="166"/>
      <c r="L59" s="104"/>
      <c r="M59" s="167" t="s">
        <v>0</v>
      </c>
      <c r="N59" s="168" t="s">
        <v>9</v>
      </c>
      <c r="O59" s="169">
        <v>0</v>
      </c>
      <c r="P59" s="169">
        <f t="shared" si="1"/>
        <v>0</v>
      </c>
      <c r="Q59" s="169">
        <v>0</v>
      </c>
      <c r="R59" s="169">
        <f t="shared" si="2"/>
        <v>0</v>
      </c>
      <c r="S59" s="169">
        <v>0</v>
      </c>
      <c r="T59" s="170">
        <f t="shared" si="3"/>
        <v>0</v>
      </c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R59" s="171" t="s">
        <v>61</v>
      </c>
      <c r="AT59" s="171" t="s">
        <v>57</v>
      </c>
      <c r="AU59" s="171" t="s">
        <v>16</v>
      </c>
      <c r="AY59" s="115" t="s">
        <v>54</v>
      </c>
      <c r="BE59" s="172">
        <f t="shared" si="4"/>
        <v>0</v>
      </c>
      <c r="BF59" s="172">
        <f t="shared" si="5"/>
        <v>0</v>
      </c>
      <c r="BG59" s="172">
        <f t="shared" si="6"/>
        <v>0</v>
      </c>
      <c r="BH59" s="172">
        <f t="shared" si="7"/>
        <v>0</v>
      </c>
      <c r="BI59" s="172">
        <f t="shared" si="8"/>
        <v>0</v>
      </c>
      <c r="BJ59" s="115" t="s">
        <v>15</v>
      </c>
      <c r="BK59" s="172">
        <f t="shared" si="9"/>
        <v>0</v>
      </c>
      <c r="BL59" s="115" t="s">
        <v>61</v>
      </c>
      <c r="BM59" s="171" t="s">
        <v>99</v>
      </c>
    </row>
    <row r="60" spans="1:65" s="103" customFormat="1" ht="24.2" customHeight="1">
      <c r="A60" s="99"/>
      <c r="B60" s="104"/>
      <c r="C60" s="160">
        <v>11</v>
      </c>
      <c r="D60" s="160" t="s">
        <v>57</v>
      </c>
      <c r="E60" s="161" t="s">
        <v>100</v>
      </c>
      <c r="F60" s="162" t="s">
        <v>101</v>
      </c>
      <c r="G60" s="163" t="s">
        <v>95</v>
      </c>
      <c r="H60" s="164">
        <v>7</v>
      </c>
      <c r="I60" s="204"/>
      <c r="J60" s="165">
        <f t="shared" si="0"/>
        <v>0</v>
      </c>
      <c r="K60" s="166"/>
      <c r="L60" s="104"/>
      <c r="M60" s="167" t="s">
        <v>0</v>
      </c>
      <c r="N60" s="168" t="s">
        <v>9</v>
      </c>
      <c r="O60" s="169">
        <v>0.468</v>
      </c>
      <c r="P60" s="169">
        <f t="shared" si="1"/>
        <v>3.2760000000000002</v>
      </c>
      <c r="Q60" s="169">
        <v>0</v>
      </c>
      <c r="R60" s="169">
        <f t="shared" si="2"/>
        <v>0</v>
      </c>
      <c r="S60" s="169">
        <v>0</v>
      </c>
      <c r="T60" s="170">
        <f t="shared" si="3"/>
        <v>0</v>
      </c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R60" s="171" t="s">
        <v>61</v>
      </c>
      <c r="AT60" s="171" t="s">
        <v>57</v>
      </c>
      <c r="AU60" s="171" t="s">
        <v>16</v>
      </c>
      <c r="AY60" s="115" t="s">
        <v>54</v>
      </c>
      <c r="BE60" s="172">
        <f t="shared" si="4"/>
        <v>0</v>
      </c>
      <c r="BF60" s="172">
        <f t="shared" si="5"/>
        <v>0</v>
      </c>
      <c r="BG60" s="172">
        <f t="shared" si="6"/>
        <v>0</v>
      </c>
      <c r="BH60" s="172">
        <f t="shared" si="7"/>
        <v>0</v>
      </c>
      <c r="BI60" s="172">
        <f t="shared" si="8"/>
        <v>0</v>
      </c>
      <c r="BJ60" s="115" t="s">
        <v>15</v>
      </c>
      <c r="BK60" s="172">
        <f t="shared" si="9"/>
        <v>0</v>
      </c>
      <c r="BL60" s="115" t="s">
        <v>61</v>
      </c>
      <c r="BM60" s="171" t="s">
        <v>102</v>
      </c>
    </row>
    <row r="61" spans="1:65" s="103" customFormat="1" ht="16.5" customHeight="1">
      <c r="A61" s="99"/>
      <c r="B61" s="104"/>
      <c r="C61" s="160">
        <v>12</v>
      </c>
      <c r="D61" s="160" t="s">
        <v>57</v>
      </c>
      <c r="E61" s="161" t="s">
        <v>103</v>
      </c>
      <c r="F61" s="162" t="s">
        <v>104</v>
      </c>
      <c r="G61" s="163" t="s">
        <v>105</v>
      </c>
      <c r="H61" s="164">
        <v>1</v>
      </c>
      <c r="I61" s="204"/>
      <c r="J61" s="165">
        <f t="shared" si="0"/>
        <v>0</v>
      </c>
      <c r="K61" s="166"/>
      <c r="L61" s="104"/>
      <c r="M61" s="167" t="s">
        <v>0</v>
      </c>
      <c r="N61" s="168" t="s">
        <v>9</v>
      </c>
      <c r="O61" s="169">
        <v>0.271</v>
      </c>
      <c r="P61" s="169">
        <f t="shared" si="1"/>
        <v>0.271</v>
      </c>
      <c r="Q61" s="169">
        <v>0</v>
      </c>
      <c r="R61" s="169">
        <f t="shared" si="2"/>
        <v>0</v>
      </c>
      <c r="S61" s="169">
        <v>0</v>
      </c>
      <c r="T61" s="170">
        <f t="shared" si="3"/>
        <v>0</v>
      </c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R61" s="171" t="s">
        <v>61</v>
      </c>
      <c r="AT61" s="171" t="s">
        <v>57</v>
      </c>
      <c r="AU61" s="171" t="s">
        <v>16</v>
      </c>
      <c r="AY61" s="115" t="s">
        <v>54</v>
      </c>
      <c r="BE61" s="172">
        <f t="shared" si="4"/>
        <v>0</v>
      </c>
      <c r="BF61" s="172">
        <f t="shared" si="5"/>
        <v>0</v>
      </c>
      <c r="BG61" s="172">
        <f t="shared" si="6"/>
        <v>0</v>
      </c>
      <c r="BH61" s="172">
        <f t="shared" si="7"/>
        <v>0</v>
      </c>
      <c r="BI61" s="172">
        <f t="shared" si="8"/>
        <v>0</v>
      </c>
      <c r="BJ61" s="115" t="s">
        <v>15</v>
      </c>
      <c r="BK61" s="172">
        <f t="shared" si="9"/>
        <v>0</v>
      </c>
      <c r="BL61" s="115" t="s">
        <v>61</v>
      </c>
      <c r="BM61" s="171" t="s">
        <v>106</v>
      </c>
    </row>
    <row r="62" spans="1:65" s="103" customFormat="1" ht="24.2" customHeight="1">
      <c r="A62" s="99"/>
      <c r="B62" s="104"/>
      <c r="C62" s="160">
        <v>13</v>
      </c>
      <c r="D62" s="160" t="s">
        <v>57</v>
      </c>
      <c r="E62" s="161" t="s">
        <v>107</v>
      </c>
      <c r="F62" s="162" t="s">
        <v>108</v>
      </c>
      <c r="G62" s="163" t="s">
        <v>70</v>
      </c>
      <c r="H62" s="164">
        <v>3.362</v>
      </c>
      <c r="I62" s="204"/>
      <c r="J62" s="165">
        <f t="shared" si="0"/>
        <v>0</v>
      </c>
      <c r="K62" s="166"/>
      <c r="L62" s="104"/>
      <c r="M62" s="167" t="s">
        <v>0</v>
      </c>
      <c r="N62" s="168" t="s">
        <v>9</v>
      </c>
      <c r="O62" s="169">
        <v>3.193</v>
      </c>
      <c r="P62" s="169">
        <f t="shared" si="1"/>
        <v>10.734866</v>
      </c>
      <c r="Q62" s="169">
        <v>0</v>
      </c>
      <c r="R62" s="169">
        <f t="shared" si="2"/>
        <v>0</v>
      </c>
      <c r="S62" s="169">
        <v>1.9</v>
      </c>
      <c r="T62" s="170">
        <f t="shared" si="3"/>
        <v>6.3877999999999995</v>
      </c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R62" s="171" t="s">
        <v>61</v>
      </c>
      <c r="AT62" s="171" t="s">
        <v>57</v>
      </c>
      <c r="AU62" s="171" t="s">
        <v>16</v>
      </c>
      <c r="AY62" s="115" t="s">
        <v>54</v>
      </c>
      <c r="BE62" s="172">
        <f t="shared" si="4"/>
        <v>0</v>
      </c>
      <c r="BF62" s="172">
        <f t="shared" si="5"/>
        <v>0</v>
      </c>
      <c r="BG62" s="172">
        <f t="shared" si="6"/>
        <v>0</v>
      </c>
      <c r="BH62" s="172">
        <f t="shared" si="7"/>
        <v>0</v>
      </c>
      <c r="BI62" s="172">
        <f t="shared" si="8"/>
        <v>0</v>
      </c>
      <c r="BJ62" s="115" t="s">
        <v>15</v>
      </c>
      <c r="BK62" s="172">
        <f t="shared" si="9"/>
        <v>0</v>
      </c>
      <c r="BL62" s="115" t="s">
        <v>61</v>
      </c>
      <c r="BM62" s="171" t="s">
        <v>109</v>
      </c>
    </row>
    <row r="63" spans="1:65" s="103" customFormat="1" ht="24.2" customHeight="1">
      <c r="A63" s="99"/>
      <c r="B63" s="104"/>
      <c r="C63" s="160">
        <v>14</v>
      </c>
      <c r="D63" s="160" t="s">
        <v>57</v>
      </c>
      <c r="E63" s="161" t="s">
        <v>332</v>
      </c>
      <c r="F63" s="162" t="s">
        <v>331</v>
      </c>
      <c r="G63" s="163" t="s">
        <v>76</v>
      </c>
      <c r="H63" s="164">
        <v>54.1</v>
      </c>
      <c r="I63" s="204"/>
      <c r="J63" s="165">
        <f t="shared" si="0"/>
        <v>0</v>
      </c>
      <c r="K63" s="166"/>
      <c r="L63" s="104"/>
      <c r="M63" s="167" t="s">
        <v>0</v>
      </c>
      <c r="N63" s="168" t="s">
        <v>9</v>
      </c>
      <c r="O63" s="169">
        <v>0.12</v>
      </c>
      <c r="P63" s="169">
        <f t="shared" si="1"/>
        <v>6.492</v>
      </c>
      <c r="Q63" s="169">
        <v>0</v>
      </c>
      <c r="R63" s="169">
        <f t="shared" si="2"/>
        <v>0</v>
      </c>
      <c r="S63" s="169">
        <v>0.122</v>
      </c>
      <c r="T63" s="170">
        <f t="shared" si="3"/>
        <v>6.6002</v>
      </c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R63" s="171" t="s">
        <v>61</v>
      </c>
      <c r="AT63" s="171" t="s">
        <v>57</v>
      </c>
      <c r="AU63" s="171" t="s">
        <v>16</v>
      </c>
      <c r="AY63" s="115" t="s">
        <v>54</v>
      </c>
      <c r="BE63" s="172">
        <f t="shared" si="4"/>
        <v>0</v>
      </c>
      <c r="BF63" s="172">
        <f t="shared" si="5"/>
        <v>0</v>
      </c>
      <c r="BG63" s="172">
        <f t="shared" si="6"/>
        <v>0</v>
      </c>
      <c r="BH63" s="172">
        <f t="shared" si="7"/>
        <v>0</v>
      </c>
      <c r="BI63" s="172">
        <f t="shared" si="8"/>
        <v>0</v>
      </c>
      <c r="BJ63" s="115" t="s">
        <v>15</v>
      </c>
      <c r="BK63" s="172">
        <f t="shared" si="9"/>
        <v>0</v>
      </c>
      <c r="BL63" s="115" t="s">
        <v>61</v>
      </c>
      <c r="BM63" s="171" t="s">
        <v>110</v>
      </c>
    </row>
    <row r="64" spans="1:65" s="103" customFormat="1" ht="24.2" customHeight="1">
      <c r="A64" s="99"/>
      <c r="B64" s="104"/>
      <c r="C64" s="160">
        <v>15</v>
      </c>
      <c r="D64" s="160" t="s">
        <v>57</v>
      </c>
      <c r="E64" s="161" t="s">
        <v>111</v>
      </c>
      <c r="F64" s="162" t="s">
        <v>112</v>
      </c>
      <c r="G64" s="163" t="s">
        <v>76</v>
      </c>
      <c r="H64" s="164">
        <v>54.1</v>
      </c>
      <c r="I64" s="204"/>
      <c r="J64" s="165">
        <f t="shared" si="0"/>
        <v>0</v>
      </c>
      <c r="K64" s="166"/>
      <c r="L64" s="104"/>
      <c r="M64" s="167" t="s">
        <v>0</v>
      </c>
      <c r="N64" s="168" t="s">
        <v>9</v>
      </c>
      <c r="O64" s="169">
        <v>0.301</v>
      </c>
      <c r="P64" s="169">
        <f t="shared" si="1"/>
        <v>16.2841</v>
      </c>
      <c r="Q64" s="169">
        <v>0</v>
      </c>
      <c r="R64" s="169">
        <f t="shared" si="2"/>
        <v>0</v>
      </c>
      <c r="S64" s="169">
        <v>0.09</v>
      </c>
      <c r="T64" s="170">
        <f t="shared" si="3"/>
        <v>4.869</v>
      </c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R64" s="171" t="s">
        <v>61</v>
      </c>
      <c r="AT64" s="171" t="s">
        <v>57</v>
      </c>
      <c r="AU64" s="171" t="s">
        <v>16</v>
      </c>
      <c r="AY64" s="115" t="s">
        <v>54</v>
      </c>
      <c r="BE64" s="172">
        <f t="shared" si="4"/>
        <v>0</v>
      </c>
      <c r="BF64" s="172">
        <f t="shared" si="5"/>
        <v>0</v>
      </c>
      <c r="BG64" s="172">
        <f t="shared" si="6"/>
        <v>0</v>
      </c>
      <c r="BH64" s="172">
        <f t="shared" si="7"/>
        <v>0</v>
      </c>
      <c r="BI64" s="172">
        <f t="shared" si="8"/>
        <v>0</v>
      </c>
      <c r="BJ64" s="115" t="s">
        <v>15</v>
      </c>
      <c r="BK64" s="172">
        <f t="shared" si="9"/>
        <v>0</v>
      </c>
      <c r="BL64" s="115" t="s">
        <v>61</v>
      </c>
      <c r="BM64" s="171" t="s">
        <v>113</v>
      </c>
    </row>
    <row r="65" spans="1:65" s="103" customFormat="1" ht="24.2" customHeight="1">
      <c r="A65" s="99"/>
      <c r="B65" s="104"/>
      <c r="C65" s="160">
        <v>16</v>
      </c>
      <c r="D65" s="160" t="s">
        <v>57</v>
      </c>
      <c r="E65" s="161" t="s">
        <v>114</v>
      </c>
      <c r="F65" s="162" t="s">
        <v>115</v>
      </c>
      <c r="G65" s="163" t="s">
        <v>70</v>
      </c>
      <c r="H65" s="164">
        <v>2</v>
      </c>
      <c r="I65" s="204"/>
      <c r="J65" s="165">
        <f t="shared" si="0"/>
        <v>0</v>
      </c>
      <c r="K65" s="166"/>
      <c r="L65" s="104"/>
      <c r="M65" s="167" t="s">
        <v>0</v>
      </c>
      <c r="N65" s="168" t="s">
        <v>9</v>
      </c>
      <c r="O65" s="169">
        <v>2.45</v>
      </c>
      <c r="P65" s="169">
        <f t="shared" si="1"/>
        <v>4.9</v>
      </c>
      <c r="Q65" s="169">
        <v>0</v>
      </c>
      <c r="R65" s="169">
        <f t="shared" si="2"/>
        <v>0</v>
      </c>
      <c r="S65" s="169">
        <v>1.4</v>
      </c>
      <c r="T65" s="170">
        <f t="shared" si="3"/>
        <v>2.8</v>
      </c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R65" s="171" t="s">
        <v>61</v>
      </c>
      <c r="AT65" s="171" t="s">
        <v>57</v>
      </c>
      <c r="AU65" s="171" t="s">
        <v>16</v>
      </c>
      <c r="AY65" s="115" t="s">
        <v>54</v>
      </c>
      <c r="BE65" s="172">
        <f t="shared" si="4"/>
        <v>0</v>
      </c>
      <c r="BF65" s="172">
        <f t="shared" si="5"/>
        <v>0</v>
      </c>
      <c r="BG65" s="172">
        <f t="shared" si="6"/>
        <v>0</v>
      </c>
      <c r="BH65" s="172">
        <f t="shared" si="7"/>
        <v>0</v>
      </c>
      <c r="BI65" s="172">
        <f t="shared" si="8"/>
        <v>0</v>
      </c>
      <c r="BJ65" s="115" t="s">
        <v>15</v>
      </c>
      <c r="BK65" s="172">
        <f t="shared" si="9"/>
        <v>0</v>
      </c>
      <c r="BL65" s="115" t="s">
        <v>61</v>
      </c>
      <c r="BM65" s="171" t="s">
        <v>116</v>
      </c>
    </row>
    <row r="66" spans="1:65" s="103" customFormat="1" ht="24.2" customHeight="1">
      <c r="A66" s="99"/>
      <c r="B66" s="104"/>
      <c r="C66" s="160">
        <v>17</v>
      </c>
      <c r="D66" s="160" t="s">
        <v>57</v>
      </c>
      <c r="E66" s="161" t="s">
        <v>117</v>
      </c>
      <c r="F66" s="162" t="s">
        <v>118</v>
      </c>
      <c r="G66" s="163" t="s">
        <v>70</v>
      </c>
      <c r="H66" s="164">
        <v>63</v>
      </c>
      <c r="I66" s="204"/>
      <c r="J66" s="165">
        <f t="shared" si="0"/>
        <v>0</v>
      </c>
      <c r="K66" s="166"/>
      <c r="L66" s="104"/>
      <c r="M66" s="167" t="s">
        <v>0</v>
      </c>
      <c r="N66" s="168" t="s">
        <v>9</v>
      </c>
      <c r="O66" s="169">
        <v>0.01</v>
      </c>
      <c r="P66" s="169">
        <f t="shared" si="1"/>
        <v>0.63</v>
      </c>
      <c r="Q66" s="169">
        <v>0</v>
      </c>
      <c r="R66" s="169">
        <f t="shared" si="2"/>
        <v>0</v>
      </c>
      <c r="S66" s="169">
        <v>0</v>
      </c>
      <c r="T66" s="170">
        <f t="shared" si="3"/>
        <v>0</v>
      </c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R66" s="171" t="s">
        <v>61</v>
      </c>
      <c r="AT66" s="171" t="s">
        <v>57</v>
      </c>
      <c r="AU66" s="171" t="s">
        <v>16</v>
      </c>
      <c r="AY66" s="115" t="s">
        <v>54</v>
      </c>
      <c r="BE66" s="172">
        <f t="shared" si="4"/>
        <v>0</v>
      </c>
      <c r="BF66" s="172">
        <f t="shared" si="5"/>
        <v>0</v>
      </c>
      <c r="BG66" s="172">
        <f t="shared" si="6"/>
        <v>0</v>
      </c>
      <c r="BH66" s="172">
        <f t="shared" si="7"/>
        <v>0</v>
      </c>
      <c r="BI66" s="172">
        <f t="shared" si="8"/>
        <v>0</v>
      </c>
      <c r="BJ66" s="115" t="s">
        <v>15</v>
      </c>
      <c r="BK66" s="172">
        <f t="shared" si="9"/>
        <v>0</v>
      </c>
      <c r="BL66" s="115" t="s">
        <v>61</v>
      </c>
      <c r="BM66" s="171" t="s">
        <v>119</v>
      </c>
    </row>
    <row r="67" spans="2:63" s="147" customFormat="1" ht="22.9" customHeight="1">
      <c r="B67" s="148"/>
      <c r="D67" s="149" t="s">
        <v>13</v>
      </c>
      <c r="E67" s="158" t="s">
        <v>120</v>
      </c>
      <c r="F67" s="158" t="s">
        <v>121</v>
      </c>
      <c r="J67" s="159">
        <f>BK67</f>
        <v>0</v>
      </c>
      <c r="L67" s="148"/>
      <c r="M67" s="152"/>
      <c r="N67" s="153"/>
      <c r="O67" s="153"/>
      <c r="P67" s="154">
        <f>SUM(P68:P71)</f>
        <v>86.06546500000002</v>
      </c>
      <c r="Q67" s="153"/>
      <c r="R67" s="154">
        <f>SUM(R68:R71)</f>
        <v>0</v>
      </c>
      <c r="S67" s="153"/>
      <c r="T67" s="155">
        <f>SUM(T68:T71)</f>
        <v>0</v>
      </c>
      <c r="V67" s="99"/>
      <c r="AR67" s="149" t="s">
        <v>15</v>
      </c>
      <c r="AT67" s="156" t="s">
        <v>13</v>
      </c>
      <c r="AU67" s="156" t="s">
        <v>15</v>
      </c>
      <c r="AY67" s="149" t="s">
        <v>54</v>
      </c>
      <c r="BK67" s="157">
        <f>SUM(BK68:BK71)</f>
        <v>0</v>
      </c>
    </row>
    <row r="68" spans="1:65" s="103" customFormat="1" ht="33" customHeight="1">
      <c r="A68" s="99"/>
      <c r="B68" s="104"/>
      <c r="C68" s="160">
        <v>18</v>
      </c>
      <c r="D68" s="160" t="s">
        <v>57</v>
      </c>
      <c r="E68" s="161" t="s">
        <v>123</v>
      </c>
      <c r="F68" s="162" t="s">
        <v>124</v>
      </c>
      <c r="G68" s="163" t="s">
        <v>122</v>
      </c>
      <c r="H68" s="164">
        <v>21.277</v>
      </c>
      <c r="I68" s="204"/>
      <c r="J68" s="165">
        <f>ROUND(I68*H68,2)</f>
        <v>0</v>
      </c>
      <c r="K68" s="166"/>
      <c r="L68" s="104"/>
      <c r="M68" s="167" t="s">
        <v>0</v>
      </c>
      <c r="N68" s="168" t="s">
        <v>9</v>
      </c>
      <c r="O68" s="169">
        <v>3.89</v>
      </c>
      <c r="P68" s="169">
        <f>O68*H68</f>
        <v>82.76753000000001</v>
      </c>
      <c r="Q68" s="169">
        <v>0</v>
      </c>
      <c r="R68" s="169">
        <f>Q68*H68</f>
        <v>0</v>
      </c>
      <c r="S68" s="169">
        <v>0</v>
      </c>
      <c r="T68" s="170">
        <f>S68*H68</f>
        <v>0</v>
      </c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R68" s="171" t="s">
        <v>61</v>
      </c>
      <c r="AT68" s="171" t="s">
        <v>57</v>
      </c>
      <c r="AU68" s="171" t="s">
        <v>16</v>
      </c>
      <c r="AY68" s="115" t="s">
        <v>54</v>
      </c>
      <c r="BE68" s="172">
        <f>IF(N68="základní",J68,0)</f>
        <v>0</v>
      </c>
      <c r="BF68" s="172">
        <f>IF(N68="snížená",J68,0)</f>
        <v>0</v>
      </c>
      <c r="BG68" s="172">
        <f>IF(N68="zákl. přenesená",J68,0)</f>
        <v>0</v>
      </c>
      <c r="BH68" s="172">
        <f>IF(N68="sníž. přenesená",J68,0)</f>
        <v>0</v>
      </c>
      <c r="BI68" s="172">
        <f>IF(N68="nulová",J68,0)</f>
        <v>0</v>
      </c>
      <c r="BJ68" s="115" t="s">
        <v>15</v>
      </c>
      <c r="BK68" s="172">
        <f>ROUND(I68*H68,2)</f>
        <v>0</v>
      </c>
      <c r="BL68" s="115" t="s">
        <v>61</v>
      </c>
      <c r="BM68" s="171" t="s">
        <v>125</v>
      </c>
    </row>
    <row r="69" spans="1:65" s="103" customFormat="1" ht="24.2" customHeight="1">
      <c r="A69" s="99"/>
      <c r="B69" s="104"/>
      <c r="C69" s="160">
        <v>19</v>
      </c>
      <c r="D69" s="160" t="s">
        <v>57</v>
      </c>
      <c r="E69" s="161" t="s">
        <v>126</v>
      </c>
      <c r="F69" s="162" t="s">
        <v>127</v>
      </c>
      <c r="G69" s="163" t="s">
        <v>122</v>
      </c>
      <c r="H69" s="164">
        <v>21.277</v>
      </c>
      <c r="I69" s="204"/>
      <c r="J69" s="165">
        <f>ROUND(I69*H69,2)</f>
        <v>0</v>
      </c>
      <c r="K69" s="166"/>
      <c r="L69" s="104"/>
      <c r="M69" s="167" t="s">
        <v>0</v>
      </c>
      <c r="N69" s="168" t="s">
        <v>9</v>
      </c>
      <c r="O69" s="169">
        <v>0.125</v>
      </c>
      <c r="P69" s="169">
        <f>O69*H69</f>
        <v>2.659625</v>
      </c>
      <c r="Q69" s="169">
        <v>0</v>
      </c>
      <c r="R69" s="169">
        <f>Q69*H69</f>
        <v>0</v>
      </c>
      <c r="S69" s="169">
        <v>0</v>
      </c>
      <c r="T69" s="170">
        <f>S69*H69</f>
        <v>0</v>
      </c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R69" s="171" t="s">
        <v>61</v>
      </c>
      <c r="AT69" s="171" t="s">
        <v>57</v>
      </c>
      <c r="AU69" s="171" t="s">
        <v>16</v>
      </c>
      <c r="AY69" s="115" t="s">
        <v>54</v>
      </c>
      <c r="BE69" s="172">
        <f>IF(N69="základní",J69,0)</f>
        <v>0</v>
      </c>
      <c r="BF69" s="172">
        <f>IF(N69="snížená",J69,0)</f>
        <v>0</v>
      </c>
      <c r="BG69" s="172">
        <f>IF(N69="zákl. přenesená",J69,0)</f>
        <v>0</v>
      </c>
      <c r="BH69" s="172">
        <f>IF(N69="sníž. přenesená",J69,0)</f>
        <v>0</v>
      </c>
      <c r="BI69" s="172">
        <f>IF(N69="nulová",J69,0)</f>
        <v>0</v>
      </c>
      <c r="BJ69" s="115" t="s">
        <v>15</v>
      </c>
      <c r="BK69" s="172">
        <f>ROUND(I69*H69,2)</f>
        <v>0</v>
      </c>
      <c r="BL69" s="115" t="s">
        <v>61</v>
      </c>
      <c r="BM69" s="171" t="s">
        <v>128</v>
      </c>
    </row>
    <row r="70" spans="1:65" s="103" customFormat="1" ht="24.2" customHeight="1">
      <c r="A70" s="99"/>
      <c r="B70" s="104"/>
      <c r="C70" s="160">
        <v>20</v>
      </c>
      <c r="D70" s="160" t="s">
        <v>57</v>
      </c>
      <c r="E70" s="161" t="s">
        <v>129</v>
      </c>
      <c r="F70" s="162" t="s">
        <v>130</v>
      </c>
      <c r="G70" s="163" t="s">
        <v>122</v>
      </c>
      <c r="H70" s="164">
        <v>106.385</v>
      </c>
      <c r="I70" s="204"/>
      <c r="J70" s="165">
        <f>ROUND(I70*H70,2)</f>
        <v>0</v>
      </c>
      <c r="K70" s="166"/>
      <c r="L70" s="104"/>
      <c r="M70" s="167" t="s">
        <v>0</v>
      </c>
      <c r="N70" s="168" t="s">
        <v>9</v>
      </c>
      <c r="O70" s="169">
        <v>0.006</v>
      </c>
      <c r="P70" s="169">
        <f>O70*H70</f>
        <v>0.63831</v>
      </c>
      <c r="Q70" s="169">
        <v>0</v>
      </c>
      <c r="R70" s="169">
        <f>Q70*H70</f>
        <v>0</v>
      </c>
      <c r="S70" s="169">
        <v>0</v>
      </c>
      <c r="T70" s="170">
        <f>S70*H70</f>
        <v>0</v>
      </c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R70" s="171" t="s">
        <v>61</v>
      </c>
      <c r="AT70" s="171" t="s">
        <v>57</v>
      </c>
      <c r="AU70" s="171" t="s">
        <v>16</v>
      </c>
      <c r="AY70" s="115" t="s">
        <v>54</v>
      </c>
      <c r="BE70" s="172">
        <f>IF(N70="základní",J70,0)</f>
        <v>0</v>
      </c>
      <c r="BF70" s="172">
        <f>IF(N70="snížená",J70,0)</f>
        <v>0</v>
      </c>
      <c r="BG70" s="172">
        <f>IF(N70="zákl. přenesená",J70,0)</f>
        <v>0</v>
      </c>
      <c r="BH70" s="172">
        <f>IF(N70="sníž. přenesená",J70,0)</f>
        <v>0</v>
      </c>
      <c r="BI70" s="172">
        <f>IF(N70="nulová",J70,0)</f>
        <v>0</v>
      </c>
      <c r="BJ70" s="115" t="s">
        <v>15</v>
      </c>
      <c r="BK70" s="172">
        <f>ROUND(I70*H70,2)</f>
        <v>0</v>
      </c>
      <c r="BL70" s="115" t="s">
        <v>61</v>
      </c>
      <c r="BM70" s="171" t="s">
        <v>131</v>
      </c>
    </row>
    <row r="71" spans="1:65" s="103" customFormat="1" ht="33" customHeight="1">
      <c r="A71" s="99"/>
      <c r="B71" s="104"/>
      <c r="C71" s="160">
        <v>21</v>
      </c>
      <c r="D71" s="160" t="s">
        <v>57</v>
      </c>
      <c r="E71" s="161" t="s">
        <v>132</v>
      </c>
      <c r="F71" s="162" t="s">
        <v>133</v>
      </c>
      <c r="G71" s="163" t="s">
        <v>122</v>
      </c>
      <c r="H71" s="164">
        <v>21.277</v>
      </c>
      <c r="I71" s="204"/>
      <c r="J71" s="165">
        <f>ROUND(I71*H71,2)</f>
        <v>0</v>
      </c>
      <c r="K71" s="166"/>
      <c r="L71" s="104"/>
      <c r="M71" s="167" t="s">
        <v>0</v>
      </c>
      <c r="N71" s="168" t="s">
        <v>9</v>
      </c>
      <c r="O71" s="169">
        <v>0</v>
      </c>
      <c r="P71" s="169">
        <f>O71*H71</f>
        <v>0</v>
      </c>
      <c r="Q71" s="169">
        <v>0</v>
      </c>
      <c r="R71" s="169">
        <f>Q71*H71</f>
        <v>0</v>
      </c>
      <c r="S71" s="169">
        <v>0</v>
      </c>
      <c r="T71" s="170">
        <f>S71*H71</f>
        <v>0</v>
      </c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R71" s="171" t="s">
        <v>61</v>
      </c>
      <c r="AT71" s="171" t="s">
        <v>57</v>
      </c>
      <c r="AU71" s="171" t="s">
        <v>16</v>
      </c>
      <c r="AY71" s="115" t="s">
        <v>54</v>
      </c>
      <c r="BE71" s="172">
        <f>IF(N71="základní",J71,0)</f>
        <v>0</v>
      </c>
      <c r="BF71" s="172">
        <f>IF(N71="snížená",J71,0)</f>
        <v>0</v>
      </c>
      <c r="BG71" s="172">
        <f>IF(N71="zákl. přenesená",J71,0)</f>
        <v>0</v>
      </c>
      <c r="BH71" s="172">
        <f>IF(N71="sníž. přenesená",J71,0)</f>
        <v>0</v>
      </c>
      <c r="BI71" s="172">
        <f>IF(N71="nulová",J71,0)</f>
        <v>0</v>
      </c>
      <c r="BJ71" s="115" t="s">
        <v>15</v>
      </c>
      <c r="BK71" s="172">
        <f>ROUND(I71*H71,2)</f>
        <v>0</v>
      </c>
      <c r="BL71" s="115" t="s">
        <v>61</v>
      </c>
      <c r="BM71" s="171" t="s">
        <v>134</v>
      </c>
    </row>
    <row r="72" spans="2:63" s="147" customFormat="1" ht="22.9" customHeight="1">
      <c r="B72" s="148"/>
      <c r="D72" s="149" t="s">
        <v>13</v>
      </c>
      <c r="E72" s="158" t="s">
        <v>135</v>
      </c>
      <c r="F72" s="158" t="s">
        <v>136</v>
      </c>
      <c r="J72" s="159">
        <f>BK72</f>
        <v>0</v>
      </c>
      <c r="L72" s="148"/>
      <c r="M72" s="152"/>
      <c r="N72" s="153"/>
      <c r="O72" s="153"/>
      <c r="P72" s="154">
        <f>SUM(P73:P74)</f>
        <v>18.062482</v>
      </c>
      <c r="Q72" s="153"/>
      <c r="R72" s="154">
        <f>SUM(R73:R74)</f>
        <v>0</v>
      </c>
      <c r="S72" s="153"/>
      <c r="T72" s="155">
        <f>SUM(T73:T74)</f>
        <v>0</v>
      </c>
      <c r="V72" s="99"/>
      <c r="AR72" s="149" t="s">
        <v>15</v>
      </c>
      <c r="AT72" s="156" t="s">
        <v>13</v>
      </c>
      <c r="AU72" s="156" t="s">
        <v>15</v>
      </c>
      <c r="AY72" s="149" t="s">
        <v>54</v>
      </c>
      <c r="BK72" s="157">
        <f>SUM(BK73:BK74)</f>
        <v>0</v>
      </c>
    </row>
    <row r="73" spans="1:65" s="103" customFormat="1" ht="16.5" customHeight="1">
      <c r="A73" s="99"/>
      <c r="B73" s="104"/>
      <c r="C73" s="160">
        <v>22</v>
      </c>
      <c r="D73" s="160" t="s">
        <v>57</v>
      </c>
      <c r="E73" s="161" t="s">
        <v>137</v>
      </c>
      <c r="F73" s="162" t="s">
        <v>138</v>
      </c>
      <c r="G73" s="163" t="s">
        <v>122</v>
      </c>
      <c r="H73" s="164">
        <v>3.202</v>
      </c>
      <c r="I73" s="204"/>
      <c r="J73" s="165">
        <f>ROUND(I73*H73,2)</f>
        <v>0</v>
      </c>
      <c r="K73" s="166"/>
      <c r="L73" s="104"/>
      <c r="M73" s="167" t="s">
        <v>0</v>
      </c>
      <c r="N73" s="168" t="s">
        <v>9</v>
      </c>
      <c r="O73" s="169">
        <v>0.831</v>
      </c>
      <c r="P73" s="169">
        <f>O73*H73</f>
        <v>2.660862</v>
      </c>
      <c r="Q73" s="169">
        <v>0</v>
      </c>
      <c r="R73" s="169">
        <f>Q73*H73</f>
        <v>0</v>
      </c>
      <c r="S73" s="169">
        <v>0</v>
      </c>
      <c r="T73" s="170">
        <f>S73*H73</f>
        <v>0</v>
      </c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R73" s="171" t="s">
        <v>61</v>
      </c>
      <c r="AT73" s="171" t="s">
        <v>57</v>
      </c>
      <c r="AU73" s="171" t="s">
        <v>16</v>
      </c>
      <c r="AY73" s="115" t="s">
        <v>54</v>
      </c>
      <c r="BE73" s="172">
        <f>IF(N73="základní",J73,0)</f>
        <v>0</v>
      </c>
      <c r="BF73" s="172">
        <f>IF(N73="snížená",J73,0)</f>
        <v>0</v>
      </c>
      <c r="BG73" s="172">
        <f>IF(N73="zákl. přenesená",J73,0)</f>
        <v>0</v>
      </c>
      <c r="BH73" s="172">
        <f>IF(N73="sníž. přenesená",J73,0)</f>
        <v>0</v>
      </c>
      <c r="BI73" s="172">
        <f>IF(N73="nulová",J73,0)</f>
        <v>0</v>
      </c>
      <c r="BJ73" s="115" t="s">
        <v>15</v>
      </c>
      <c r="BK73" s="172">
        <f>ROUND(I73*H73,2)</f>
        <v>0</v>
      </c>
      <c r="BL73" s="115" t="s">
        <v>61</v>
      </c>
      <c r="BM73" s="171" t="s">
        <v>139</v>
      </c>
    </row>
    <row r="74" spans="1:65" s="103" customFormat="1" ht="24.2" customHeight="1">
      <c r="A74" s="99"/>
      <c r="B74" s="104"/>
      <c r="C74" s="160">
        <v>23</v>
      </c>
      <c r="D74" s="160" t="s">
        <v>57</v>
      </c>
      <c r="E74" s="161" t="s">
        <v>140</v>
      </c>
      <c r="F74" s="162" t="s">
        <v>141</v>
      </c>
      <c r="G74" s="163" t="s">
        <v>122</v>
      </c>
      <c r="H74" s="164">
        <v>3.202</v>
      </c>
      <c r="I74" s="204"/>
      <c r="J74" s="165">
        <f>ROUND(I74*H74,2)</f>
        <v>0</v>
      </c>
      <c r="K74" s="166"/>
      <c r="L74" s="104"/>
      <c r="M74" s="167" t="s">
        <v>0</v>
      </c>
      <c r="N74" s="168" t="s">
        <v>9</v>
      </c>
      <c r="O74" s="169">
        <v>4.81</v>
      </c>
      <c r="P74" s="169">
        <f>O74*H74</f>
        <v>15.40162</v>
      </c>
      <c r="Q74" s="169">
        <v>0</v>
      </c>
      <c r="R74" s="169">
        <f>Q74*H74</f>
        <v>0</v>
      </c>
      <c r="S74" s="169">
        <v>0</v>
      </c>
      <c r="T74" s="170">
        <f>S74*H74</f>
        <v>0</v>
      </c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R74" s="171" t="s">
        <v>61</v>
      </c>
      <c r="AT74" s="171" t="s">
        <v>57</v>
      </c>
      <c r="AU74" s="171" t="s">
        <v>16</v>
      </c>
      <c r="AY74" s="115" t="s">
        <v>54</v>
      </c>
      <c r="BE74" s="172">
        <f>IF(N74="základní",J74,0)</f>
        <v>0</v>
      </c>
      <c r="BF74" s="172">
        <f>IF(N74="snížená",J74,0)</f>
        <v>0</v>
      </c>
      <c r="BG74" s="172">
        <f>IF(N74="zákl. přenesená",J74,0)</f>
        <v>0</v>
      </c>
      <c r="BH74" s="172">
        <f>IF(N74="sníž. přenesená",J74,0)</f>
        <v>0</v>
      </c>
      <c r="BI74" s="172">
        <f>IF(N74="nulová",J74,0)</f>
        <v>0</v>
      </c>
      <c r="BJ74" s="115" t="s">
        <v>15</v>
      </c>
      <c r="BK74" s="172">
        <f>ROUND(I74*H74,2)</f>
        <v>0</v>
      </c>
      <c r="BL74" s="115" t="s">
        <v>61</v>
      </c>
      <c r="BM74" s="171" t="s">
        <v>142</v>
      </c>
    </row>
    <row r="75" spans="2:63" s="147" customFormat="1" ht="25.9" customHeight="1">
      <c r="B75" s="148"/>
      <c r="D75" s="149" t="s">
        <v>13</v>
      </c>
      <c r="E75" s="150" t="s">
        <v>143</v>
      </c>
      <c r="F75" s="150" t="s">
        <v>144</v>
      </c>
      <c r="J75" s="151">
        <f>BK75</f>
        <v>0</v>
      </c>
      <c r="L75" s="148"/>
      <c r="M75" s="152"/>
      <c r="N75" s="153"/>
      <c r="O75" s="153"/>
      <c r="P75" s="154">
        <f>P76+P90+P93+P98+P104+P110+P118+P124+P126+P130+P137</f>
        <v>307.61788799999994</v>
      </c>
      <c r="Q75" s="153"/>
      <c r="R75" s="154">
        <f>R76+R90+R93+R98+R104+R110+R118+R124+R126+R130+R137</f>
        <v>6.194389350000001</v>
      </c>
      <c r="S75" s="153"/>
      <c r="T75" s="155">
        <f>T76+T90+T93+T98+T104+T110+T118+T124+T126+T130+T137</f>
        <v>0.37201999999999996</v>
      </c>
      <c r="V75" s="99"/>
      <c r="AR75" s="149" t="s">
        <v>16</v>
      </c>
      <c r="AT75" s="156" t="s">
        <v>13</v>
      </c>
      <c r="AU75" s="156" t="s">
        <v>14</v>
      </c>
      <c r="AY75" s="149" t="s">
        <v>54</v>
      </c>
      <c r="BK75" s="157">
        <f>BK76+BK90+BK93+BK98+BK104+BK110+BK118+BK124+BK126+BK130+BK137</f>
        <v>0</v>
      </c>
    </row>
    <row r="76" spans="2:63" s="147" customFormat="1" ht="22.9" customHeight="1">
      <c r="B76" s="148"/>
      <c r="D76" s="149" t="s">
        <v>13</v>
      </c>
      <c r="E76" s="158" t="s">
        <v>145</v>
      </c>
      <c r="F76" s="158" t="s">
        <v>146</v>
      </c>
      <c r="J76" s="159">
        <f>BK76</f>
        <v>0</v>
      </c>
      <c r="L76" s="148"/>
      <c r="M76" s="152"/>
      <c r="N76" s="153"/>
      <c r="O76" s="153"/>
      <c r="P76" s="154">
        <f>SUM(P77:P89)</f>
        <v>35.656701999999996</v>
      </c>
      <c r="Q76" s="153"/>
      <c r="R76" s="154">
        <f>SUM(R77:R89)</f>
        <v>1.1313684</v>
      </c>
      <c r="S76" s="153"/>
      <c r="T76" s="155">
        <f>SUM(T77:T89)</f>
        <v>0</v>
      </c>
      <c r="V76" s="99"/>
      <c r="AR76" s="149" t="s">
        <v>16</v>
      </c>
      <c r="AT76" s="156" t="s">
        <v>13</v>
      </c>
      <c r="AU76" s="156" t="s">
        <v>15</v>
      </c>
      <c r="AY76" s="149" t="s">
        <v>54</v>
      </c>
      <c r="BK76" s="157">
        <f>SUM(BK77:BK89)</f>
        <v>0</v>
      </c>
    </row>
    <row r="77" spans="1:65" s="103" customFormat="1" ht="24.2" customHeight="1">
      <c r="A77" s="99"/>
      <c r="B77" s="104"/>
      <c r="C77" s="160">
        <v>24</v>
      </c>
      <c r="D77" s="160" t="s">
        <v>57</v>
      </c>
      <c r="E77" s="161" t="s">
        <v>147</v>
      </c>
      <c r="F77" s="162" t="s">
        <v>148</v>
      </c>
      <c r="G77" s="163" t="s">
        <v>76</v>
      </c>
      <c r="H77" s="164">
        <v>47</v>
      </c>
      <c r="I77" s="204"/>
      <c r="J77" s="165">
        <f aca="true" t="shared" si="10" ref="J77:J89">ROUND(I77*H77,2)</f>
        <v>0</v>
      </c>
      <c r="K77" s="166"/>
      <c r="L77" s="104"/>
      <c r="M77" s="167" t="s">
        <v>0</v>
      </c>
      <c r="N77" s="168" t="s">
        <v>9</v>
      </c>
      <c r="O77" s="169">
        <v>0.108</v>
      </c>
      <c r="P77" s="169">
        <f aca="true" t="shared" si="11" ref="P77:P89">O77*H77</f>
        <v>5.076</v>
      </c>
      <c r="Q77" s="169">
        <v>0</v>
      </c>
      <c r="R77" s="169">
        <f aca="true" t="shared" si="12" ref="R77:R89">Q77*H77</f>
        <v>0</v>
      </c>
      <c r="S77" s="169">
        <v>0</v>
      </c>
      <c r="T77" s="170">
        <f aca="true" t="shared" si="13" ref="T77:T89">S77*H77</f>
        <v>0</v>
      </c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R77" s="171" t="s">
        <v>149</v>
      </c>
      <c r="AT77" s="171" t="s">
        <v>57</v>
      </c>
      <c r="AU77" s="171" t="s">
        <v>16</v>
      </c>
      <c r="AY77" s="115" t="s">
        <v>54</v>
      </c>
      <c r="BE77" s="172">
        <f aca="true" t="shared" si="14" ref="BE77:BE89">IF(N77="základní",J77,0)</f>
        <v>0</v>
      </c>
      <c r="BF77" s="172">
        <f aca="true" t="shared" si="15" ref="BF77:BF89">IF(N77="snížená",J77,0)</f>
        <v>0</v>
      </c>
      <c r="BG77" s="172">
        <f aca="true" t="shared" si="16" ref="BG77:BG89">IF(N77="zákl. přenesená",J77,0)</f>
        <v>0</v>
      </c>
      <c r="BH77" s="172">
        <f aca="true" t="shared" si="17" ref="BH77:BH89">IF(N77="sníž. přenesená",J77,0)</f>
        <v>0</v>
      </c>
      <c r="BI77" s="172">
        <f aca="true" t="shared" si="18" ref="BI77:BI89">IF(N77="nulová",J77,0)</f>
        <v>0</v>
      </c>
      <c r="BJ77" s="115" t="s">
        <v>15</v>
      </c>
      <c r="BK77" s="172">
        <f aca="true" t="shared" si="19" ref="BK77:BK89">ROUND(I77*H77,2)</f>
        <v>0</v>
      </c>
      <c r="BL77" s="115" t="s">
        <v>149</v>
      </c>
      <c r="BM77" s="171" t="s">
        <v>150</v>
      </c>
    </row>
    <row r="78" spans="1:65" s="103" customFormat="1" ht="49.15" customHeight="1">
      <c r="A78" s="99"/>
      <c r="B78" s="104"/>
      <c r="C78" s="173">
        <v>25</v>
      </c>
      <c r="D78" s="173" t="s">
        <v>63</v>
      </c>
      <c r="E78" s="174" t="s">
        <v>151</v>
      </c>
      <c r="F78" s="175" t="s">
        <v>152</v>
      </c>
      <c r="G78" s="176" t="s">
        <v>76</v>
      </c>
      <c r="H78" s="177">
        <v>49.613</v>
      </c>
      <c r="I78" s="205"/>
      <c r="J78" s="178">
        <f t="shared" si="10"/>
        <v>0</v>
      </c>
      <c r="K78" s="179"/>
      <c r="L78" s="180"/>
      <c r="M78" s="181" t="s">
        <v>0</v>
      </c>
      <c r="N78" s="182" t="s">
        <v>9</v>
      </c>
      <c r="O78" s="169">
        <v>0</v>
      </c>
      <c r="P78" s="169">
        <f t="shared" si="11"/>
        <v>0</v>
      </c>
      <c r="Q78" s="169">
        <v>0.008</v>
      </c>
      <c r="R78" s="169">
        <f t="shared" si="12"/>
        <v>0.396904</v>
      </c>
      <c r="S78" s="169">
        <v>0</v>
      </c>
      <c r="T78" s="170">
        <f t="shared" si="13"/>
        <v>0</v>
      </c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R78" s="171" t="s">
        <v>84</v>
      </c>
      <c r="AT78" s="171" t="s">
        <v>63</v>
      </c>
      <c r="AU78" s="171" t="s">
        <v>16</v>
      </c>
      <c r="AY78" s="115" t="s">
        <v>54</v>
      </c>
      <c r="BE78" s="172">
        <f t="shared" si="14"/>
        <v>0</v>
      </c>
      <c r="BF78" s="172">
        <f t="shared" si="15"/>
        <v>0</v>
      </c>
      <c r="BG78" s="172">
        <f t="shared" si="16"/>
        <v>0</v>
      </c>
      <c r="BH78" s="172">
        <f t="shared" si="17"/>
        <v>0</v>
      </c>
      <c r="BI78" s="172">
        <f t="shared" si="18"/>
        <v>0</v>
      </c>
      <c r="BJ78" s="115" t="s">
        <v>15</v>
      </c>
      <c r="BK78" s="172">
        <f t="shared" si="19"/>
        <v>0</v>
      </c>
      <c r="BL78" s="115" t="s">
        <v>149</v>
      </c>
      <c r="BM78" s="171" t="s">
        <v>153</v>
      </c>
    </row>
    <row r="79" spans="1:65" s="103" customFormat="1" ht="24.2" customHeight="1">
      <c r="A79" s="99"/>
      <c r="B79" s="104"/>
      <c r="C79" s="160">
        <v>26</v>
      </c>
      <c r="D79" s="160" t="s">
        <v>57</v>
      </c>
      <c r="E79" s="161" t="s">
        <v>147</v>
      </c>
      <c r="F79" s="162" t="s">
        <v>148</v>
      </c>
      <c r="G79" s="163" t="s">
        <v>76</v>
      </c>
      <c r="H79" s="164">
        <v>47</v>
      </c>
      <c r="I79" s="204"/>
      <c r="J79" s="165">
        <f t="shared" si="10"/>
        <v>0</v>
      </c>
      <c r="K79" s="166"/>
      <c r="L79" s="104"/>
      <c r="M79" s="167" t="s">
        <v>0</v>
      </c>
      <c r="N79" s="168" t="s">
        <v>9</v>
      </c>
      <c r="O79" s="169">
        <v>0.108</v>
      </c>
      <c r="P79" s="169">
        <f t="shared" si="11"/>
        <v>5.076</v>
      </c>
      <c r="Q79" s="169">
        <v>0</v>
      </c>
      <c r="R79" s="169">
        <f t="shared" si="12"/>
        <v>0</v>
      </c>
      <c r="S79" s="169">
        <v>0</v>
      </c>
      <c r="T79" s="170">
        <f t="shared" si="13"/>
        <v>0</v>
      </c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R79" s="171" t="s">
        <v>149</v>
      </c>
      <c r="AT79" s="171" t="s">
        <v>57</v>
      </c>
      <c r="AU79" s="171" t="s">
        <v>16</v>
      </c>
      <c r="AY79" s="115" t="s">
        <v>54</v>
      </c>
      <c r="BE79" s="172">
        <f t="shared" si="14"/>
        <v>0</v>
      </c>
      <c r="BF79" s="172">
        <f t="shared" si="15"/>
        <v>0</v>
      </c>
      <c r="BG79" s="172">
        <f t="shared" si="16"/>
        <v>0</v>
      </c>
      <c r="BH79" s="172">
        <f t="shared" si="17"/>
        <v>0</v>
      </c>
      <c r="BI79" s="172">
        <f t="shared" si="18"/>
        <v>0</v>
      </c>
      <c r="BJ79" s="115" t="s">
        <v>15</v>
      </c>
      <c r="BK79" s="172">
        <f t="shared" si="19"/>
        <v>0</v>
      </c>
      <c r="BL79" s="115" t="s">
        <v>149</v>
      </c>
      <c r="BM79" s="171" t="s">
        <v>154</v>
      </c>
    </row>
    <row r="80" spans="1:65" s="103" customFormat="1" ht="49.15" customHeight="1">
      <c r="A80" s="99"/>
      <c r="B80" s="104"/>
      <c r="C80" s="173">
        <v>27</v>
      </c>
      <c r="D80" s="173" t="s">
        <v>63</v>
      </c>
      <c r="E80" s="174" t="s">
        <v>155</v>
      </c>
      <c r="F80" s="175" t="s">
        <v>156</v>
      </c>
      <c r="G80" s="176" t="s">
        <v>76</v>
      </c>
      <c r="H80" s="177">
        <v>49.613</v>
      </c>
      <c r="I80" s="205"/>
      <c r="J80" s="178">
        <f t="shared" si="10"/>
        <v>0</v>
      </c>
      <c r="K80" s="179"/>
      <c r="L80" s="180"/>
      <c r="M80" s="181" t="s">
        <v>0</v>
      </c>
      <c r="N80" s="182" t="s">
        <v>9</v>
      </c>
      <c r="O80" s="169">
        <v>0</v>
      </c>
      <c r="P80" s="169">
        <f t="shared" si="11"/>
        <v>0</v>
      </c>
      <c r="Q80" s="169">
        <v>0.005</v>
      </c>
      <c r="R80" s="169">
        <f t="shared" si="12"/>
        <v>0.248065</v>
      </c>
      <c r="S80" s="169">
        <v>0</v>
      </c>
      <c r="T80" s="170">
        <f t="shared" si="13"/>
        <v>0</v>
      </c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R80" s="171" t="s">
        <v>84</v>
      </c>
      <c r="AT80" s="171" t="s">
        <v>63</v>
      </c>
      <c r="AU80" s="171" t="s">
        <v>16</v>
      </c>
      <c r="AY80" s="115" t="s">
        <v>54</v>
      </c>
      <c r="BE80" s="172">
        <f t="shared" si="14"/>
        <v>0</v>
      </c>
      <c r="BF80" s="172">
        <f t="shared" si="15"/>
        <v>0</v>
      </c>
      <c r="BG80" s="172">
        <f t="shared" si="16"/>
        <v>0</v>
      </c>
      <c r="BH80" s="172">
        <f t="shared" si="17"/>
        <v>0</v>
      </c>
      <c r="BI80" s="172">
        <f t="shared" si="18"/>
        <v>0</v>
      </c>
      <c r="BJ80" s="115" t="s">
        <v>15</v>
      </c>
      <c r="BK80" s="172">
        <f t="shared" si="19"/>
        <v>0</v>
      </c>
      <c r="BL80" s="115" t="s">
        <v>149</v>
      </c>
      <c r="BM80" s="171" t="s">
        <v>157</v>
      </c>
    </row>
    <row r="81" spans="1:65" s="103" customFormat="1" ht="24.2" customHeight="1">
      <c r="A81" s="99"/>
      <c r="B81" s="104"/>
      <c r="C81" s="160">
        <v>28</v>
      </c>
      <c r="D81" s="160" t="s">
        <v>57</v>
      </c>
      <c r="E81" s="161" t="s">
        <v>158</v>
      </c>
      <c r="F81" s="162" t="s">
        <v>159</v>
      </c>
      <c r="G81" s="163" t="s">
        <v>76</v>
      </c>
      <c r="H81" s="164">
        <v>33.5</v>
      </c>
      <c r="I81" s="204"/>
      <c r="J81" s="165">
        <f t="shared" si="10"/>
        <v>0</v>
      </c>
      <c r="K81" s="166"/>
      <c r="L81" s="104"/>
      <c r="M81" s="167" t="s">
        <v>0</v>
      </c>
      <c r="N81" s="168" t="s">
        <v>9</v>
      </c>
      <c r="O81" s="169">
        <v>0.075</v>
      </c>
      <c r="P81" s="169">
        <f t="shared" si="11"/>
        <v>2.5124999999999997</v>
      </c>
      <c r="Q81" s="169">
        <v>0.00024</v>
      </c>
      <c r="R81" s="169">
        <f t="shared" si="12"/>
        <v>0.00804</v>
      </c>
      <c r="S81" s="169">
        <v>0</v>
      </c>
      <c r="T81" s="170">
        <f t="shared" si="13"/>
        <v>0</v>
      </c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R81" s="171" t="s">
        <v>149</v>
      </c>
      <c r="AT81" s="171" t="s">
        <v>57</v>
      </c>
      <c r="AU81" s="171" t="s">
        <v>16</v>
      </c>
      <c r="AY81" s="115" t="s">
        <v>54</v>
      </c>
      <c r="BE81" s="172">
        <f t="shared" si="14"/>
        <v>0</v>
      </c>
      <c r="BF81" s="172">
        <f t="shared" si="15"/>
        <v>0</v>
      </c>
      <c r="BG81" s="172">
        <f t="shared" si="16"/>
        <v>0</v>
      </c>
      <c r="BH81" s="172">
        <f t="shared" si="17"/>
        <v>0</v>
      </c>
      <c r="BI81" s="172">
        <f t="shared" si="18"/>
        <v>0</v>
      </c>
      <c r="BJ81" s="115" t="s">
        <v>15</v>
      </c>
      <c r="BK81" s="172">
        <f t="shared" si="19"/>
        <v>0</v>
      </c>
      <c r="BL81" s="115" t="s">
        <v>149</v>
      </c>
      <c r="BM81" s="171" t="s">
        <v>160</v>
      </c>
    </row>
    <row r="82" spans="1:65" s="103" customFormat="1" ht="49.15" customHeight="1">
      <c r="A82" s="99"/>
      <c r="B82" s="104"/>
      <c r="C82" s="173">
        <v>29</v>
      </c>
      <c r="D82" s="173" t="s">
        <v>63</v>
      </c>
      <c r="E82" s="174" t="s">
        <v>151</v>
      </c>
      <c r="F82" s="175" t="s">
        <v>152</v>
      </c>
      <c r="G82" s="176" t="s">
        <v>76</v>
      </c>
      <c r="H82" s="177">
        <v>35.175</v>
      </c>
      <c r="I82" s="205"/>
      <c r="J82" s="178">
        <f t="shared" si="10"/>
        <v>0</v>
      </c>
      <c r="K82" s="179"/>
      <c r="L82" s="180"/>
      <c r="M82" s="181" t="s">
        <v>0</v>
      </c>
      <c r="N82" s="182" t="s">
        <v>9</v>
      </c>
      <c r="O82" s="169">
        <v>0</v>
      </c>
      <c r="P82" s="169">
        <f t="shared" si="11"/>
        <v>0</v>
      </c>
      <c r="Q82" s="169">
        <v>0.008</v>
      </c>
      <c r="R82" s="169">
        <f t="shared" si="12"/>
        <v>0.2814</v>
      </c>
      <c r="S82" s="169">
        <v>0</v>
      </c>
      <c r="T82" s="170">
        <f t="shared" si="13"/>
        <v>0</v>
      </c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R82" s="171" t="s">
        <v>84</v>
      </c>
      <c r="AT82" s="171" t="s">
        <v>63</v>
      </c>
      <c r="AU82" s="171" t="s">
        <v>16</v>
      </c>
      <c r="AY82" s="115" t="s">
        <v>54</v>
      </c>
      <c r="BE82" s="172">
        <f t="shared" si="14"/>
        <v>0</v>
      </c>
      <c r="BF82" s="172">
        <f t="shared" si="15"/>
        <v>0</v>
      </c>
      <c r="BG82" s="172">
        <f t="shared" si="16"/>
        <v>0</v>
      </c>
      <c r="BH82" s="172">
        <f t="shared" si="17"/>
        <v>0</v>
      </c>
      <c r="BI82" s="172">
        <f t="shared" si="18"/>
        <v>0</v>
      </c>
      <c r="BJ82" s="115" t="s">
        <v>15</v>
      </c>
      <c r="BK82" s="172">
        <f t="shared" si="19"/>
        <v>0</v>
      </c>
      <c r="BL82" s="115" t="s">
        <v>149</v>
      </c>
      <c r="BM82" s="171" t="s">
        <v>161</v>
      </c>
    </row>
    <row r="83" spans="1:65" s="103" customFormat="1" ht="24.2" customHeight="1">
      <c r="A83" s="99"/>
      <c r="B83" s="104"/>
      <c r="C83" s="160">
        <v>30</v>
      </c>
      <c r="D83" s="160" t="s">
        <v>57</v>
      </c>
      <c r="E83" s="161" t="s">
        <v>158</v>
      </c>
      <c r="F83" s="162" t="s">
        <v>159</v>
      </c>
      <c r="G83" s="163" t="s">
        <v>76</v>
      </c>
      <c r="H83" s="164">
        <v>33.5</v>
      </c>
      <c r="I83" s="204"/>
      <c r="J83" s="165">
        <f t="shared" si="10"/>
        <v>0</v>
      </c>
      <c r="K83" s="166"/>
      <c r="L83" s="104"/>
      <c r="M83" s="167" t="s">
        <v>0</v>
      </c>
      <c r="N83" s="168" t="s">
        <v>9</v>
      </c>
      <c r="O83" s="169">
        <v>0.075</v>
      </c>
      <c r="P83" s="169">
        <f t="shared" si="11"/>
        <v>2.5124999999999997</v>
      </c>
      <c r="Q83" s="169">
        <v>0.00024</v>
      </c>
      <c r="R83" s="169">
        <f t="shared" si="12"/>
        <v>0.00804</v>
      </c>
      <c r="S83" s="169">
        <v>0</v>
      </c>
      <c r="T83" s="170">
        <f t="shared" si="13"/>
        <v>0</v>
      </c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R83" s="171" t="s">
        <v>149</v>
      </c>
      <c r="AT83" s="171" t="s">
        <v>57</v>
      </c>
      <c r="AU83" s="171" t="s">
        <v>16</v>
      </c>
      <c r="AY83" s="115" t="s">
        <v>54</v>
      </c>
      <c r="BE83" s="172">
        <f t="shared" si="14"/>
        <v>0</v>
      </c>
      <c r="BF83" s="172">
        <f t="shared" si="15"/>
        <v>0</v>
      </c>
      <c r="BG83" s="172">
        <f t="shared" si="16"/>
        <v>0</v>
      </c>
      <c r="BH83" s="172">
        <f t="shared" si="17"/>
        <v>0</v>
      </c>
      <c r="BI83" s="172">
        <f t="shared" si="18"/>
        <v>0</v>
      </c>
      <c r="BJ83" s="115" t="s">
        <v>15</v>
      </c>
      <c r="BK83" s="172">
        <f t="shared" si="19"/>
        <v>0</v>
      </c>
      <c r="BL83" s="115" t="s">
        <v>149</v>
      </c>
      <c r="BM83" s="171" t="s">
        <v>162</v>
      </c>
    </row>
    <row r="84" spans="1:65" s="103" customFormat="1" ht="49.15" customHeight="1">
      <c r="A84" s="99"/>
      <c r="B84" s="104"/>
      <c r="C84" s="173">
        <v>31</v>
      </c>
      <c r="D84" s="173" t="s">
        <v>63</v>
      </c>
      <c r="E84" s="174" t="s">
        <v>155</v>
      </c>
      <c r="F84" s="175" t="s">
        <v>156</v>
      </c>
      <c r="G84" s="176" t="s">
        <v>76</v>
      </c>
      <c r="H84" s="177">
        <v>35.175</v>
      </c>
      <c r="I84" s="205"/>
      <c r="J84" s="178">
        <f t="shared" si="10"/>
        <v>0</v>
      </c>
      <c r="K84" s="179"/>
      <c r="L84" s="180"/>
      <c r="M84" s="181" t="s">
        <v>0</v>
      </c>
      <c r="N84" s="182" t="s">
        <v>9</v>
      </c>
      <c r="O84" s="169">
        <v>0</v>
      </c>
      <c r="P84" s="169">
        <f t="shared" si="11"/>
        <v>0</v>
      </c>
      <c r="Q84" s="169">
        <v>0.005</v>
      </c>
      <c r="R84" s="169">
        <f t="shared" si="12"/>
        <v>0.17587499999999998</v>
      </c>
      <c r="S84" s="169">
        <v>0</v>
      </c>
      <c r="T84" s="170">
        <f t="shared" si="13"/>
        <v>0</v>
      </c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R84" s="171" t="s">
        <v>84</v>
      </c>
      <c r="AT84" s="171" t="s">
        <v>63</v>
      </c>
      <c r="AU84" s="171" t="s">
        <v>16</v>
      </c>
      <c r="AY84" s="115" t="s">
        <v>54</v>
      </c>
      <c r="BE84" s="172">
        <f t="shared" si="14"/>
        <v>0</v>
      </c>
      <c r="BF84" s="172">
        <f t="shared" si="15"/>
        <v>0</v>
      </c>
      <c r="BG84" s="172">
        <f t="shared" si="16"/>
        <v>0</v>
      </c>
      <c r="BH84" s="172">
        <f t="shared" si="17"/>
        <v>0</v>
      </c>
      <c r="BI84" s="172">
        <f t="shared" si="18"/>
        <v>0</v>
      </c>
      <c r="BJ84" s="115" t="s">
        <v>15</v>
      </c>
      <c r="BK84" s="172">
        <f t="shared" si="19"/>
        <v>0</v>
      </c>
      <c r="BL84" s="115" t="s">
        <v>149</v>
      </c>
      <c r="BM84" s="171" t="s">
        <v>163</v>
      </c>
    </row>
    <row r="85" spans="1:65" s="103" customFormat="1" ht="24.2" customHeight="1">
      <c r="A85" s="99"/>
      <c r="B85" s="104"/>
      <c r="C85" s="160">
        <v>32</v>
      </c>
      <c r="D85" s="160" t="s">
        <v>57</v>
      </c>
      <c r="E85" s="161" t="s">
        <v>164</v>
      </c>
      <c r="F85" s="162" t="s">
        <v>165</v>
      </c>
      <c r="G85" s="163" t="s">
        <v>76</v>
      </c>
      <c r="H85" s="164">
        <v>47</v>
      </c>
      <c r="I85" s="204"/>
      <c r="J85" s="165">
        <f t="shared" si="10"/>
        <v>0</v>
      </c>
      <c r="K85" s="166"/>
      <c r="L85" s="104"/>
      <c r="M85" s="167" t="s">
        <v>0</v>
      </c>
      <c r="N85" s="168" t="s">
        <v>9</v>
      </c>
      <c r="O85" s="169">
        <v>0.146</v>
      </c>
      <c r="P85" s="169">
        <f t="shared" si="11"/>
        <v>6.861999999999999</v>
      </c>
      <c r="Q85" s="169">
        <v>4E-05</v>
      </c>
      <c r="R85" s="169">
        <f t="shared" si="12"/>
        <v>0.0018800000000000002</v>
      </c>
      <c r="S85" s="169">
        <v>0</v>
      </c>
      <c r="T85" s="170">
        <f t="shared" si="13"/>
        <v>0</v>
      </c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R85" s="171" t="s">
        <v>149</v>
      </c>
      <c r="AT85" s="171" t="s">
        <v>57</v>
      </c>
      <c r="AU85" s="171" t="s">
        <v>16</v>
      </c>
      <c r="AY85" s="115" t="s">
        <v>54</v>
      </c>
      <c r="BE85" s="172">
        <f t="shared" si="14"/>
        <v>0</v>
      </c>
      <c r="BF85" s="172">
        <f t="shared" si="15"/>
        <v>0</v>
      </c>
      <c r="BG85" s="172">
        <f t="shared" si="16"/>
        <v>0</v>
      </c>
      <c r="BH85" s="172">
        <f t="shared" si="17"/>
        <v>0</v>
      </c>
      <c r="BI85" s="172">
        <f t="shared" si="18"/>
        <v>0</v>
      </c>
      <c r="BJ85" s="115" t="s">
        <v>15</v>
      </c>
      <c r="BK85" s="172">
        <f t="shared" si="19"/>
        <v>0</v>
      </c>
      <c r="BL85" s="115" t="s">
        <v>149</v>
      </c>
      <c r="BM85" s="171" t="s">
        <v>166</v>
      </c>
    </row>
    <row r="86" spans="1:65" s="103" customFormat="1" ht="16.5" customHeight="1">
      <c r="A86" s="99"/>
      <c r="B86" s="104"/>
      <c r="C86" s="173">
        <v>33</v>
      </c>
      <c r="D86" s="173" t="s">
        <v>63</v>
      </c>
      <c r="E86" s="174" t="s">
        <v>167</v>
      </c>
      <c r="F86" s="175" t="s">
        <v>168</v>
      </c>
      <c r="G86" s="176" t="s">
        <v>76</v>
      </c>
      <c r="H86" s="177">
        <v>57.34</v>
      </c>
      <c r="I86" s="205"/>
      <c r="J86" s="178">
        <f t="shared" si="10"/>
        <v>0</v>
      </c>
      <c r="K86" s="179"/>
      <c r="L86" s="180"/>
      <c r="M86" s="181" t="s">
        <v>0</v>
      </c>
      <c r="N86" s="182" t="s">
        <v>9</v>
      </c>
      <c r="O86" s="169">
        <v>0</v>
      </c>
      <c r="P86" s="169">
        <f t="shared" si="11"/>
        <v>0</v>
      </c>
      <c r="Q86" s="169">
        <v>0.0001</v>
      </c>
      <c r="R86" s="169">
        <f t="shared" si="12"/>
        <v>0.005734</v>
      </c>
      <c r="S86" s="169">
        <v>0</v>
      </c>
      <c r="T86" s="170">
        <f t="shared" si="13"/>
        <v>0</v>
      </c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R86" s="171" t="s">
        <v>84</v>
      </c>
      <c r="AT86" s="171" t="s">
        <v>63</v>
      </c>
      <c r="AU86" s="171" t="s">
        <v>16</v>
      </c>
      <c r="AY86" s="115" t="s">
        <v>54</v>
      </c>
      <c r="BE86" s="172">
        <f t="shared" si="14"/>
        <v>0</v>
      </c>
      <c r="BF86" s="172">
        <f t="shared" si="15"/>
        <v>0</v>
      </c>
      <c r="BG86" s="172">
        <f t="shared" si="16"/>
        <v>0</v>
      </c>
      <c r="BH86" s="172">
        <f t="shared" si="17"/>
        <v>0</v>
      </c>
      <c r="BI86" s="172">
        <f t="shared" si="18"/>
        <v>0</v>
      </c>
      <c r="BJ86" s="115" t="s">
        <v>15</v>
      </c>
      <c r="BK86" s="172">
        <f t="shared" si="19"/>
        <v>0</v>
      </c>
      <c r="BL86" s="115" t="s">
        <v>149</v>
      </c>
      <c r="BM86" s="171" t="s">
        <v>169</v>
      </c>
    </row>
    <row r="87" spans="1:65" s="103" customFormat="1" ht="24.2" customHeight="1">
      <c r="A87" s="99"/>
      <c r="B87" s="104"/>
      <c r="C87" s="160">
        <v>34</v>
      </c>
      <c r="D87" s="160" t="s">
        <v>57</v>
      </c>
      <c r="E87" s="161" t="s">
        <v>170</v>
      </c>
      <c r="F87" s="162" t="s">
        <v>171</v>
      </c>
      <c r="G87" s="163" t="s">
        <v>76</v>
      </c>
      <c r="H87" s="164">
        <v>33.5</v>
      </c>
      <c r="I87" s="204"/>
      <c r="J87" s="165">
        <f t="shared" si="10"/>
        <v>0</v>
      </c>
      <c r="K87" s="166"/>
      <c r="L87" s="104"/>
      <c r="M87" s="167" t="s">
        <v>0</v>
      </c>
      <c r="N87" s="168" t="s">
        <v>9</v>
      </c>
      <c r="O87" s="169">
        <v>0.162</v>
      </c>
      <c r="P87" s="169">
        <f t="shared" si="11"/>
        <v>5.4270000000000005</v>
      </c>
      <c r="Q87" s="169">
        <v>4E-05</v>
      </c>
      <c r="R87" s="169">
        <f t="shared" si="12"/>
        <v>0.00134</v>
      </c>
      <c r="S87" s="169">
        <v>0</v>
      </c>
      <c r="T87" s="170">
        <f t="shared" si="13"/>
        <v>0</v>
      </c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R87" s="171" t="s">
        <v>149</v>
      </c>
      <c r="AT87" s="171" t="s">
        <v>57</v>
      </c>
      <c r="AU87" s="171" t="s">
        <v>16</v>
      </c>
      <c r="AY87" s="115" t="s">
        <v>54</v>
      </c>
      <c r="BE87" s="172">
        <f t="shared" si="14"/>
        <v>0</v>
      </c>
      <c r="BF87" s="172">
        <f t="shared" si="15"/>
        <v>0</v>
      </c>
      <c r="BG87" s="172">
        <f t="shared" si="16"/>
        <v>0</v>
      </c>
      <c r="BH87" s="172">
        <f t="shared" si="17"/>
        <v>0</v>
      </c>
      <c r="BI87" s="172">
        <f t="shared" si="18"/>
        <v>0</v>
      </c>
      <c r="BJ87" s="115" t="s">
        <v>15</v>
      </c>
      <c r="BK87" s="172">
        <f t="shared" si="19"/>
        <v>0</v>
      </c>
      <c r="BL87" s="115" t="s">
        <v>149</v>
      </c>
      <c r="BM87" s="171" t="s">
        <v>172</v>
      </c>
    </row>
    <row r="88" spans="1:65" s="103" customFormat="1" ht="16.5" customHeight="1">
      <c r="A88" s="99"/>
      <c r="B88" s="104"/>
      <c r="C88" s="173">
        <v>35</v>
      </c>
      <c r="D88" s="173" t="s">
        <v>63</v>
      </c>
      <c r="E88" s="174" t="s">
        <v>173</v>
      </c>
      <c r="F88" s="175" t="s">
        <v>174</v>
      </c>
      <c r="G88" s="176" t="s">
        <v>76</v>
      </c>
      <c r="H88" s="177">
        <v>40.904</v>
      </c>
      <c r="I88" s="205"/>
      <c r="J88" s="178">
        <f t="shared" si="10"/>
        <v>0</v>
      </c>
      <c r="K88" s="179"/>
      <c r="L88" s="180"/>
      <c r="M88" s="181" t="s">
        <v>0</v>
      </c>
      <c r="N88" s="182" t="s">
        <v>9</v>
      </c>
      <c r="O88" s="169">
        <v>0</v>
      </c>
      <c r="P88" s="169">
        <f t="shared" si="11"/>
        <v>0</v>
      </c>
      <c r="Q88" s="169">
        <v>0.0001</v>
      </c>
      <c r="R88" s="169">
        <f t="shared" si="12"/>
        <v>0.0040904</v>
      </c>
      <c r="S88" s="169">
        <v>0</v>
      </c>
      <c r="T88" s="170">
        <f t="shared" si="13"/>
        <v>0</v>
      </c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R88" s="171" t="s">
        <v>84</v>
      </c>
      <c r="AT88" s="171" t="s">
        <v>63</v>
      </c>
      <c r="AU88" s="171" t="s">
        <v>16</v>
      </c>
      <c r="AY88" s="115" t="s">
        <v>54</v>
      </c>
      <c r="BE88" s="172">
        <f t="shared" si="14"/>
        <v>0</v>
      </c>
      <c r="BF88" s="172">
        <f t="shared" si="15"/>
        <v>0</v>
      </c>
      <c r="BG88" s="172">
        <f t="shared" si="16"/>
        <v>0</v>
      </c>
      <c r="BH88" s="172">
        <f t="shared" si="17"/>
        <v>0</v>
      </c>
      <c r="BI88" s="172">
        <f t="shared" si="18"/>
        <v>0</v>
      </c>
      <c r="BJ88" s="115" t="s">
        <v>15</v>
      </c>
      <c r="BK88" s="172">
        <f t="shared" si="19"/>
        <v>0</v>
      </c>
      <c r="BL88" s="115" t="s">
        <v>149</v>
      </c>
      <c r="BM88" s="171" t="s">
        <v>175</v>
      </c>
    </row>
    <row r="89" spans="1:65" s="103" customFormat="1" ht="24.2" customHeight="1">
      <c r="A89" s="99"/>
      <c r="B89" s="104"/>
      <c r="C89" s="160">
        <v>36</v>
      </c>
      <c r="D89" s="160" t="s">
        <v>57</v>
      </c>
      <c r="E89" s="161" t="s">
        <v>176</v>
      </c>
      <c r="F89" s="162" t="s">
        <v>177</v>
      </c>
      <c r="G89" s="163" t="s">
        <v>122</v>
      </c>
      <c r="H89" s="164">
        <v>1.131</v>
      </c>
      <c r="I89" s="204"/>
      <c r="J89" s="165">
        <f t="shared" si="10"/>
        <v>0</v>
      </c>
      <c r="K89" s="166"/>
      <c r="L89" s="104"/>
      <c r="M89" s="167" t="s">
        <v>0</v>
      </c>
      <c r="N89" s="168" t="s">
        <v>9</v>
      </c>
      <c r="O89" s="169">
        <v>7.242</v>
      </c>
      <c r="P89" s="169">
        <f t="shared" si="11"/>
        <v>8.190702</v>
      </c>
      <c r="Q89" s="169">
        <v>0</v>
      </c>
      <c r="R89" s="169">
        <f t="shared" si="12"/>
        <v>0</v>
      </c>
      <c r="S89" s="169">
        <v>0</v>
      </c>
      <c r="T89" s="170">
        <f t="shared" si="13"/>
        <v>0</v>
      </c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R89" s="171" t="s">
        <v>149</v>
      </c>
      <c r="AT89" s="171" t="s">
        <v>57</v>
      </c>
      <c r="AU89" s="171" t="s">
        <v>16</v>
      </c>
      <c r="AY89" s="115" t="s">
        <v>54</v>
      </c>
      <c r="BE89" s="172">
        <f t="shared" si="14"/>
        <v>0</v>
      </c>
      <c r="BF89" s="172">
        <f t="shared" si="15"/>
        <v>0</v>
      </c>
      <c r="BG89" s="172">
        <f t="shared" si="16"/>
        <v>0</v>
      </c>
      <c r="BH89" s="172">
        <f t="shared" si="17"/>
        <v>0</v>
      </c>
      <c r="BI89" s="172">
        <f t="shared" si="18"/>
        <v>0</v>
      </c>
      <c r="BJ89" s="115" t="s">
        <v>15</v>
      </c>
      <c r="BK89" s="172">
        <f t="shared" si="19"/>
        <v>0</v>
      </c>
      <c r="BL89" s="115" t="s">
        <v>149</v>
      </c>
      <c r="BM89" s="171" t="s">
        <v>178</v>
      </c>
    </row>
    <row r="90" spans="2:63" s="147" customFormat="1" ht="22.9" customHeight="1">
      <c r="B90" s="148"/>
      <c r="D90" s="149" t="s">
        <v>13</v>
      </c>
      <c r="E90" s="158" t="s">
        <v>179</v>
      </c>
      <c r="F90" s="158" t="s">
        <v>180</v>
      </c>
      <c r="J90" s="159">
        <f>BK90</f>
        <v>0</v>
      </c>
      <c r="L90" s="148"/>
      <c r="M90" s="152"/>
      <c r="N90" s="153"/>
      <c r="O90" s="153"/>
      <c r="P90" s="154">
        <f>SUM(P91:P92)</f>
        <v>2.1679999999999997</v>
      </c>
      <c r="Q90" s="153"/>
      <c r="R90" s="154">
        <f>SUM(R91:R92)</f>
        <v>0.0012000000000000001</v>
      </c>
      <c r="S90" s="153"/>
      <c r="T90" s="155">
        <f>SUM(T91:T92)</f>
        <v>0</v>
      </c>
      <c r="V90" s="99"/>
      <c r="AR90" s="149" t="s">
        <v>16</v>
      </c>
      <c r="AT90" s="156" t="s">
        <v>13</v>
      </c>
      <c r="AU90" s="156" t="s">
        <v>15</v>
      </c>
      <c r="AY90" s="149" t="s">
        <v>54</v>
      </c>
      <c r="BK90" s="157">
        <f>SUM(BK91:BK92)</f>
        <v>0</v>
      </c>
    </row>
    <row r="91" spans="1:65" s="103" customFormat="1" ht="24.2" customHeight="1">
      <c r="A91" s="99"/>
      <c r="B91" s="104"/>
      <c r="C91" s="160">
        <v>37</v>
      </c>
      <c r="D91" s="160" t="s">
        <v>57</v>
      </c>
      <c r="E91" s="161" t="s">
        <v>181</v>
      </c>
      <c r="F91" s="162" t="s">
        <v>182</v>
      </c>
      <c r="G91" s="163" t="s">
        <v>183</v>
      </c>
      <c r="H91" s="164">
        <v>2.5</v>
      </c>
      <c r="I91" s="204"/>
      <c r="J91" s="165">
        <f>ROUND(I91*H91,2)</f>
        <v>0</v>
      </c>
      <c r="K91" s="166"/>
      <c r="L91" s="104"/>
      <c r="M91" s="167" t="s">
        <v>0</v>
      </c>
      <c r="N91" s="168" t="s">
        <v>9</v>
      </c>
      <c r="O91" s="169">
        <v>0.728</v>
      </c>
      <c r="P91" s="169">
        <f>O91*H91</f>
        <v>1.8199999999999998</v>
      </c>
      <c r="Q91" s="169">
        <v>0.00048</v>
      </c>
      <c r="R91" s="169">
        <f>Q91*H91</f>
        <v>0.0012000000000000001</v>
      </c>
      <c r="S91" s="169">
        <v>0</v>
      </c>
      <c r="T91" s="170">
        <f>S91*H91</f>
        <v>0</v>
      </c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R91" s="171" t="s">
        <v>149</v>
      </c>
      <c r="AT91" s="171" t="s">
        <v>57</v>
      </c>
      <c r="AU91" s="171" t="s">
        <v>16</v>
      </c>
      <c r="AY91" s="115" t="s">
        <v>54</v>
      </c>
      <c r="BE91" s="172">
        <f>IF(N91="základní",J91,0)</f>
        <v>0</v>
      </c>
      <c r="BF91" s="172">
        <f>IF(N91="snížená",J91,0)</f>
        <v>0</v>
      </c>
      <c r="BG91" s="172">
        <f>IF(N91="zákl. přenesená",J91,0)</f>
        <v>0</v>
      </c>
      <c r="BH91" s="172">
        <f>IF(N91="sníž. přenesená",J91,0)</f>
        <v>0</v>
      </c>
      <c r="BI91" s="172">
        <f>IF(N91="nulová",J91,0)</f>
        <v>0</v>
      </c>
      <c r="BJ91" s="115" t="s">
        <v>15</v>
      </c>
      <c r="BK91" s="172">
        <f>ROUND(I91*H91,2)</f>
        <v>0</v>
      </c>
      <c r="BL91" s="115" t="s">
        <v>149</v>
      </c>
      <c r="BM91" s="171" t="s">
        <v>184</v>
      </c>
    </row>
    <row r="92" spans="1:65" s="103" customFormat="1" ht="16.5" customHeight="1">
      <c r="A92" s="99"/>
      <c r="B92" s="104"/>
      <c r="C92" s="160">
        <v>38</v>
      </c>
      <c r="D92" s="160" t="s">
        <v>57</v>
      </c>
      <c r="E92" s="161" t="s">
        <v>185</v>
      </c>
      <c r="F92" s="162" t="s">
        <v>186</v>
      </c>
      <c r="G92" s="163" t="s">
        <v>60</v>
      </c>
      <c r="H92" s="164">
        <v>2</v>
      </c>
      <c r="I92" s="204"/>
      <c r="J92" s="165">
        <f>ROUND(I92*H92,2)</f>
        <v>0</v>
      </c>
      <c r="K92" s="166"/>
      <c r="L92" s="104"/>
      <c r="M92" s="167" t="s">
        <v>0</v>
      </c>
      <c r="N92" s="168" t="s">
        <v>9</v>
      </c>
      <c r="O92" s="169">
        <v>0.174</v>
      </c>
      <c r="P92" s="169">
        <f>O92*H92</f>
        <v>0.348</v>
      </c>
      <c r="Q92" s="169">
        <v>0</v>
      </c>
      <c r="R92" s="169">
        <f>Q92*H92</f>
        <v>0</v>
      </c>
      <c r="S92" s="169">
        <v>0</v>
      </c>
      <c r="T92" s="170">
        <f>S92*H92</f>
        <v>0</v>
      </c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R92" s="171" t="s">
        <v>149</v>
      </c>
      <c r="AT92" s="171" t="s">
        <v>57</v>
      </c>
      <c r="AU92" s="171" t="s">
        <v>16</v>
      </c>
      <c r="AY92" s="115" t="s">
        <v>54</v>
      </c>
      <c r="BE92" s="172">
        <f>IF(N92="základní",J92,0)</f>
        <v>0</v>
      </c>
      <c r="BF92" s="172">
        <f>IF(N92="snížená",J92,0)</f>
        <v>0</v>
      </c>
      <c r="BG92" s="172">
        <f>IF(N92="zákl. přenesená",J92,0)</f>
        <v>0</v>
      </c>
      <c r="BH92" s="172">
        <f>IF(N92="sníž. přenesená",J92,0)</f>
        <v>0</v>
      </c>
      <c r="BI92" s="172">
        <f>IF(N92="nulová",J92,0)</f>
        <v>0</v>
      </c>
      <c r="BJ92" s="115" t="s">
        <v>15</v>
      </c>
      <c r="BK92" s="172">
        <f>ROUND(I92*H92,2)</f>
        <v>0</v>
      </c>
      <c r="BL92" s="115" t="s">
        <v>149</v>
      </c>
      <c r="BM92" s="171" t="s">
        <v>187</v>
      </c>
    </row>
    <row r="93" spans="2:63" s="147" customFormat="1" ht="22.9" customHeight="1">
      <c r="B93" s="148"/>
      <c r="D93" s="149" t="s">
        <v>13</v>
      </c>
      <c r="E93" s="158" t="s">
        <v>188</v>
      </c>
      <c r="F93" s="158" t="s">
        <v>189</v>
      </c>
      <c r="J93" s="159">
        <f>BK93</f>
        <v>0</v>
      </c>
      <c r="L93" s="148"/>
      <c r="M93" s="152"/>
      <c r="N93" s="153"/>
      <c r="O93" s="153"/>
      <c r="P93" s="154">
        <f>SUM(P94:P97)</f>
        <v>3.392</v>
      </c>
      <c r="Q93" s="153"/>
      <c r="R93" s="154">
        <f>SUM(R94:R97)</f>
        <v>0.025939999999999998</v>
      </c>
      <c r="S93" s="153"/>
      <c r="T93" s="155">
        <f>SUM(T94:T97)</f>
        <v>0</v>
      </c>
      <c r="V93" s="99"/>
      <c r="AR93" s="149" t="s">
        <v>16</v>
      </c>
      <c r="AT93" s="156" t="s">
        <v>13</v>
      </c>
      <c r="AU93" s="156" t="s">
        <v>15</v>
      </c>
      <c r="AY93" s="149" t="s">
        <v>54</v>
      </c>
      <c r="BK93" s="157">
        <f>SUM(BK94:BK97)</f>
        <v>0</v>
      </c>
    </row>
    <row r="94" spans="1:65" s="103" customFormat="1" ht="16.5" customHeight="1">
      <c r="A94" s="99"/>
      <c r="B94" s="104"/>
      <c r="C94" s="160">
        <v>39</v>
      </c>
      <c r="D94" s="160" t="s">
        <v>57</v>
      </c>
      <c r="E94" s="161" t="s">
        <v>190</v>
      </c>
      <c r="F94" s="162" t="s">
        <v>191</v>
      </c>
      <c r="G94" s="163" t="s">
        <v>60</v>
      </c>
      <c r="H94" s="164">
        <v>2</v>
      </c>
      <c r="I94" s="204"/>
      <c r="J94" s="165">
        <f>ROUND(I94*H94,2)</f>
        <v>0</v>
      </c>
      <c r="K94" s="166"/>
      <c r="L94" s="104"/>
      <c r="M94" s="167" t="s">
        <v>0</v>
      </c>
      <c r="N94" s="168" t="s">
        <v>9</v>
      </c>
      <c r="O94" s="169">
        <v>0.425</v>
      </c>
      <c r="P94" s="169">
        <f>O94*H94</f>
        <v>0.85</v>
      </c>
      <c r="Q94" s="169">
        <v>0</v>
      </c>
      <c r="R94" s="169">
        <f>Q94*H94</f>
        <v>0</v>
      </c>
      <c r="S94" s="169">
        <v>0</v>
      </c>
      <c r="T94" s="170">
        <f>S94*H94</f>
        <v>0</v>
      </c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R94" s="171" t="s">
        <v>149</v>
      </c>
      <c r="AT94" s="171" t="s">
        <v>57</v>
      </c>
      <c r="AU94" s="171" t="s">
        <v>16</v>
      </c>
      <c r="AY94" s="115" t="s">
        <v>54</v>
      </c>
      <c r="BE94" s="172">
        <f>IF(N94="základní",J94,0)</f>
        <v>0</v>
      </c>
      <c r="BF94" s="172">
        <f>IF(N94="snížená",J94,0)</f>
        <v>0</v>
      </c>
      <c r="BG94" s="172">
        <f>IF(N94="zákl. přenesená",J94,0)</f>
        <v>0</v>
      </c>
      <c r="BH94" s="172">
        <f>IF(N94="sníž. přenesená",J94,0)</f>
        <v>0</v>
      </c>
      <c r="BI94" s="172">
        <f>IF(N94="nulová",J94,0)</f>
        <v>0</v>
      </c>
      <c r="BJ94" s="115" t="s">
        <v>15</v>
      </c>
      <c r="BK94" s="172">
        <f>ROUND(I94*H94,2)</f>
        <v>0</v>
      </c>
      <c r="BL94" s="115" t="s">
        <v>149</v>
      </c>
      <c r="BM94" s="171" t="s">
        <v>192</v>
      </c>
    </row>
    <row r="95" spans="1:65" s="103" customFormat="1" ht="16.5" customHeight="1">
      <c r="A95" s="99"/>
      <c r="B95" s="104"/>
      <c r="C95" s="160">
        <v>40</v>
      </c>
      <c r="D95" s="160" t="s">
        <v>57</v>
      </c>
      <c r="E95" s="161" t="s">
        <v>193</v>
      </c>
      <c r="F95" s="162" t="s">
        <v>194</v>
      </c>
      <c r="G95" s="163" t="s">
        <v>195</v>
      </c>
      <c r="H95" s="164">
        <v>2</v>
      </c>
      <c r="I95" s="204"/>
      <c r="J95" s="165">
        <f>ROUND(I95*H95,2)</f>
        <v>0</v>
      </c>
      <c r="K95" s="166"/>
      <c r="L95" s="104"/>
      <c r="M95" s="167" t="s">
        <v>0</v>
      </c>
      <c r="N95" s="168" t="s">
        <v>9</v>
      </c>
      <c r="O95" s="169">
        <v>0.971</v>
      </c>
      <c r="P95" s="169">
        <f>O95*H95</f>
        <v>1.942</v>
      </c>
      <c r="Q95" s="169">
        <v>0.01283</v>
      </c>
      <c r="R95" s="169">
        <f>Q95*H95</f>
        <v>0.02566</v>
      </c>
      <c r="S95" s="169">
        <v>0</v>
      </c>
      <c r="T95" s="170">
        <f>S95*H95</f>
        <v>0</v>
      </c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R95" s="171" t="s">
        <v>149</v>
      </c>
      <c r="AT95" s="171" t="s">
        <v>57</v>
      </c>
      <c r="AU95" s="171" t="s">
        <v>16</v>
      </c>
      <c r="AY95" s="115" t="s">
        <v>54</v>
      </c>
      <c r="BE95" s="172">
        <f>IF(N95="základní",J95,0)</f>
        <v>0</v>
      </c>
      <c r="BF95" s="172">
        <f>IF(N95="snížená",J95,0)</f>
        <v>0</v>
      </c>
      <c r="BG95" s="172">
        <f>IF(N95="zákl. přenesená",J95,0)</f>
        <v>0</v>
      </c>
      <c r="BH95" s="172">
        <f>IF(N95="sníž. přenesená",J95,0)</f>
        <v>0</v>
      </c>
      <c r="BI95" s="172">
        <f>IF(N95="nulová",J95,0)</f>
        <v>0</v>
      </c>
      <c r="BJ95" s="115" t="s">
        <v>15</v>
      </c>
      <c r="BK95" s="172">
        <f>ROUND(I95*H95,2)</f>
        <v>0</v>
      </c>
      <c r="BL95" s="115" t="s">
        <v>149</v>
      </c>
      <c r="BM95" s="171" t="s">
        <v>196</v>
      </c>
    </row>
    <row r="96" spans="1:65" s="103" customFormat="1" ht="24.2" customHeight="1">
      <c r="A96" s="99"/>
      <c r="B96" s="104"/>
      <c r="C96" s="160">
        <v>41</v>
      </c>
      <c r="D96" s="160" t="s">
        <v>57</v>
      </c>
      <c r="E96" s="161" t="s">
        <v>197</v>
      </c>
      <c r="F96" s="162" t="s">
        <v>198</v>
      </c>
      <c r="G96" s="163" t="s">
        <v>60</v>
      </c>
      <c r="H96" s="164">
        <v>2</v>
      </c>
      <c r="I96" s="204"/>
      <c r="J96" s="165">
        <f>ROUND(I96*H96,2)</f>
        <v>0</v>
      </c>
      <c r="K96" s="166"/>
      <c r="L96" s="104"/>
      <c r="M96" s="167" t="s">
        <v>0</v>
      </c>
      <c r="N96" s="168" t="s">
        <v>9</v>
      </c>
      <c r="O96" s="169">
        <v>0.2</v>
      </c>
      <c r="P96" s="169">
        <f>O96*H96</f>
        <v>0.4</v>
      </c>
      <c r="Q96" s="169">
        <v>8E-05</v>
      </c>
      <c r="R96" s="169">
        <f>Q96*H96</f>
        <v>0.00016</v>
      </c>
      <c r="S96" s="169">
        <v>0</v>
      </c>
      <c r="T96" s="170">
        <f>S96*H96</f>
        <v>0</v>
      </c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R96" s="171" t="s">
        <v>149</v>
      </c>
      <c r="AT96" s="171" t="s">
        <v>57</v>
      </c>
      <c r="AU96" s="171" t="s">
        <v>16</v>
      </c>
      <c r="AY96" s="115" t="s">
        <v>54</v>
      </c>
      <c r="BE96" s="172">
        <f>IF(N96="základní",J96,0)</f>
        <v>0</v>
      </c>
      <c r="BF96" s="172">
        <f>IF(N96="snížená",J96,0)</f>
        <v>0</v>
      </c>
      <c r="BG96" s="172">
        <f>IF(N96="zákl. přenesená",J96,0)</f>
        <v>0</v>
      </c>
      <c r="BH96" s="172">
        <f>IF(N96="sníž. přenesená",J96,0)</f>
        <v>0</v>
      </c>
      <c r="BI96" s="172">
        <f>IF(N96="nulová",J96,0)</f>
        <v>0</v>
      </c>
      <c r="BJ96" s="115" t="s">
        <v>15</v>
      </c>
      <c r="BK96" s="172">
        <f>ROUND(I96*H96,2)</f>
        <v>0</v>
      </c>
      <c r="BL96" s="115" t="s">
        <v>149</v>
      </c>
      <c r="BM96" s="171" t="s">
        <v>199</v>
      </c>
    </row>
    <row r="97" spans="1:65" s="103" customFormat="1" ht="16.5" customHeight="1">
      <c r="A97" s="99"/>
      <c r="B97" s="104"/>
      <c r="C97" s="160">
        <v>42</v>
      </c>
      <c r="D97" s="160" t="s">
        <v>57</v>
      </c>
      <c r="E97" s="161" t="s">
        <v>200</v>
      </c>
      <c r="F97" s="162" t="s">
        <v>333</v>
      </c>
      <c r="G97" s="163" t="s">
        <v>60</v>
      </c>
      <c r="H97" s="164">
        <v>1</v>
      </c>
      <c r="I97" s="204"/>
      <c r="J97" s="165">
        <f>ROUND(I97*H97,2)</f>
        <v>0</v>
      </c>
      <c r="K97" s="166"/>
      <c r="L97" s="104"/>
      <c r="M97" s="167" t="s">
        <v>0</v>
      </c>
      <c r="N97" s="168" t="s">
        <v>9</v>
      </c>
      <c r="O97" s="169">
        <v>0.2</v>
      </c>
      <c r="P97" s="169">
        <f>O97*H97</f>
        <v>0.2</v>
      </c>
      <c r="Q97" s="169">
        <v>0.00012</v>
      </c>
      <c r="R97" s="169">
        <f>Q97*H97</f>
        <v>0.00012</v>
      </c>
      <c r="S97" s="169">
        <v>0</v>
      </c>
      <c r="T97" s="170">
        <f>S97*H97</f>
        <v>0</v>
      </c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R97" s="171" t="s">
        <v>149</v>
      </c>
      <c r="AT97" s="171" t="s">
        <v>57</v>
      </c>
      <c r="AU97" s="171" t="s">
        <v>16</v>
      </c>
      <c r="AY97" s="115" t="s">
        <v>54</v>
      </c>
      <c r="BE97" s="172">
        <f>IF(N97="základní",J97,0)</f>
        <v>0</v>
      </c>
      <c r="BF97" s="172">
        <f>IF(N97="snížená",J97,0)</f>
        <v>0</v>
      </c>
      <c r="BG97" s="172">
        <f>IF(N97="zákl. přenesená",J97,0)</f>
        <v>0</v>
      </c>
      <c r="BH97" s="172">
        <f>IF(N97="sníž. přenesená",J97,0)</f>
        <v>0</v>
      </c>
      <c r="BI97" s="172">
        <f>IF(N97="nulová",J97,0)</f>
        <v>0</v>
      </c>
      <c r="BJ97" s="115" t="s">
        <v>15</v>
      </c>
      <c r="BK97" s="172">
        <f>ROUND(I97*H97,2)</f>
        <v>0</v>
      </c>
      <c r="BL97" s="115" t="s">
        <v>149</v>
      </c>
      <c r="BM97" s="171" t="s">
        <v>201</v>
      </c>
    </row>
    <row r="98" spans="2:63" s="147" customFormat="1" ht="22.9" customHeight="1">
      <c r="B98" s="148"/>
      <c r="D98" s="149" t="s">
        <v>13</v>
      </c>
      <c r="E98" s="158" t="s">
        <v>202</v>
      </c>
      <c r="F98" s="158" t="s">
        <v>203</v>
      </c>
      <c r="J98" s="159">
        <f>BK98</f>
        <v>0</v>
      </c>
      <c r="L98" s="148"/>
      <c r="M98" s="152"/>
      <c r="N98" s="153"/>
      <c r="O98" s="153"/>
      <c r="P98" s="154">
        <f>SUM(P99:P103)</f>
        <v>0.62</v>
      </c>
      <c r="Q98" s="153"/>
      <c r="R98" s="154">
        <f>SUM(R99:R103)</f>
        <v>0.01113</v>
      </c>
      <c r="S98" s="153"/>
      <c r="T98" s="155">
        <f>SUM(T99:T103)</f>
        <v>0</v>
      </c>
      <c r="V98" s="99"/>
      <c r="AR98" s="149" t="s">
        <v>16</v>
      </c>
      <c r="AT98" s="156" t="s">
        <v>13</v>
      </c>
      <c r="AU98" s="156" t="s">
        <v>15</v>
      </c>
      <c r="AY98" s="149" t="s">
        <v>54</v>
      </c>
      <c r="BK98" s="157">
        <f>SUM(BK99:BK103)</f>
        <v>0</v>
      </c>
    </row>
    <row r="99" spans="1:65" s="103" customFormat="1" ht="24.2" customHeight="1">
      <c r="A99" s="99"/>
      <c r="B99" s="104"/>
      <c r="C99" s="160">
        <v>43</v>
      </c>
      <c r="D99" s="160" t="s">
        <v>57</v>
      </c>
      <c r="E99" s="161" t="s">
        <v>204</v>
      </c>
      <c r="F99" s="162" t="s">
        <v>205</v>
      </c>
      <c r="G99" s="163" t="s">
        <v>195</v>
      </c>
      <c r="H99" s="164">
        <v>1</v>
      </c>
      <c r="I99" s="204"/>
      <c r="J99" s="165">
        <f>ROUND(I99*H99,2)</f>
        <v>0</v>
      </c>
      <c r="K99" s="166"/>
      <c r="L99" s="104"/>
      <c r="M99" s="167" t="s">
        <v>0</v>
      </c>
      <c r="N99" s="168" t="s">
        <v>9</v>
      </c>
      <c r="O99" s="169">
        <v>0.507</v>
      </c>
      <c r="P99" s="169">
        <f>O99*H99</f>
        <v>0.507</v>
      </c>
      <c r="Q99" s="169">
        <v>0.01066</v>
      </c>
      <c r="R99" s="169">
        <f>Q99*H99</f>
        <v>0.01066</v>
      </c>
      <c r="S99" s="169">
        <v>0</v>
      </c>
      <c r="T99" s="170">
        <f>S99*H99</f>
        <v>0</v>
      </c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R99" s="171" t="s">
        <v>149</v>
      </c>
      <c r="AT99" s="171" t="s">
        <v>57</v>
      </c>
      <c r="AU99" s="171" t="s">
        <v>16</v>
      </c>
      <c r="AY99" s="115" t="s">
        <v>54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15" t="s">
        <v>15</v>
      </c>
      <c r="BK99" s="172">
        <f>ROUND(I99*H99,2)</f>
        <v>0</v>
      </c>
      <c r="BL99" s="115" t="s">
        <v>149</v>
      </c>
      <c r="BM99" s="171" t="s">
        <v>206</v>
      </c>
    </row>
    <row r="100" spans="1:65" s="103" customFormat="1" ht="24.2" customHeight="1">
      <c r="A100" s="99"/>
      <c r="B100" s="104"/>
      <c r="C100" s="160">
        <v>44</v>
      </c>
      <c r="D100" s="160" t="s">
        <v>57</v>
      </c>
      <c r="E100" s="161" t="s">
        <v>207</v>
      </c>
      <c r="F100" s="162" t="s">
        <v>334</v>
      </c>
      <c r="G100" s="163" t="s">
        <v>60</v>
      </c>
      <c r="H100" s="164">
        <v>1</v>
      </c>
      <c r="I100" s="204"/>
      <c r="J100" s="165">
        <f>ROUND(I100*H100,2)</f>
        <v>0</v>
      </c>
      <c r="K100" s="166"/>
      <c r="L100" s="104"/>
      <c r="M100" s="167" t="s">
        <v>0</v>
      </c>
      <c r="N100" s="168" t="s">
        <v>9</v>
      </c>
      <c r="O100" s="169">
        <v>0.113</v>
      </c>
      <c r="P100" s="169">
        <f>O100*H100</f>
        <v>0.113</v>
      </c>
      <c r="Q100" s="169">
        <v>0.00047</v>
      </c>
      <c r="R100" s="169">
        <f>Q100*H100</f>
        <v>0.00047</v>
      </c>
      <c r="S100" s="169">
        <v>0</v>
      </c>
      <c r="T100" s="170">
        <f>S100*H100</f>
        <v>0</v>
      </c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R100" s="171" t="s">
        <v>149</v>
      </c>
      <c r="AT100" s="171" t="s">
        <v>57</v>
      </c>
      <c r="AU100" s="171" t="s">
        <v>16</v>
      </c>
      <c r="AY100" s="115" t="s">
        <v>54</v>
      </c>
      <c r="BE100" s="172">
        <f>IF(N100="základní",J100,0)</f>
        <v>0</v>
      </c>
      <c r="BF100" s="172">
        <f>IF(N100="snížená",J100,0)</f>
        <v>0</v>
      </c>
      <c r="BG100" s="172">
        <f>IF(N100="zákl. přenesená",J100,0)</f>
        <v>0</v>
      </c>
      <c r="BH100" s="172">
        <f>IF(N100="sníž. přenesená",J100,0)</f>
        <v>0</v>
      </c>
      <c r="BI100" s="172">
        <f>IF(N100="nulová",J100,0)</f>
        <v>0</v>
      </c>
      <c r="BJ100" s="115" t="s">
        <v>15</v>
      </c>
      <c r="BK100" s="172">
        <f>ROUND(I100*H100,2)</f>
        <v>0</v>
      </c>
      <c r="BL100" s="115" t="s">
        <v>149</v>
      </c>
      <c r="BM100" s="171" t="s">
        <v>208</v>
      </c>
    </row>
    <row r="101" spans="1:65" s="103" customFormat="1" ht="21.75" customHeight="1">
      <c r="A101" s="99"/>
      <c r="B101" s="104"/>
      <c r="C101" s="160">
        <v>45</v>
      </c>
      <c r="D101" s="160" t="s">
        <v>57</v>
      </c>
      <c r="E101" s="161" t="s">
        <v>209</v>
      </c>
      <c r="F101" s="162" t="s">
        <v>210</v>
      </c>
      <c r="G101" s="163" t="s">
        <v>60</v>
      </c>
      <c r="H101" s="164">
        <v>1</v>
      </c>
      <c r="I101" s="204"/>
      <c r="J101" s="165">
        <f>ROUND(I101*H101,2)</f>
        <v>0</v>
      </c>
      <c r="K101" s="166"/>
      <c r="L101" s="104"/>
      <c r="M101" s="167" t="s">
        <v>0</v>
      </c>
      <c r="N101" s="168" t="s">
        <v>9</v>
      </c>
      <c r="O101" s="169">
        <v>0</v>
      </c>
      <c r="P101" s="169">
        <f>O101*H101</f>
        <v>0</v>
      </c>
      <c r="Q101" s="169">
        <v>0</v>
      </c>
      <c r="R101" s="169">
        <f>Q101*H101</f>
        <v>0</v>
      </c>
      <c r="S101" s="169">
        <v>0</v>
      </c>
      <c r="T101" s="170">
        <f>S101*H101</f>
        <v>0</v>
      </c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R101" s="171" t="s">
        <v>149</v>
      </c>
      <c r="AT101" s="171" t="s">
        <v>57</v>
      </c>
      <c r="AU101" s="171" t="s">
        <v>16</v>
      </c>
      <c r="AY101" s="115" t="s">
        <v>54</v>
      </c>
      <c r="BE101" s="172">
        <f>IF(N101="základní",J101,0)</f>
        <v>0</v>
      </c>
      <c r="BF101" s="172">
        <f>IF(N101="snížená",J101,0)</f>
        <v>0</v>
      </c>
      <c r="BG101" s="172">
        <f>IF(N101="zákl. přenesená",J101,0)</f>
        <v>0</v>
      </c>
      <c r="BH101" s="172">
        <f>IF(N101="sníž. přenesená",J101,0)</f>
        <v>0</v>
      </c>
      <c r="BI101" s="172">
        <f>IF(N101="nulová",J101,0)</f>
        <v>0</v>
      </c>
      <c r="BJ101" s="115" t="s">
        <v>15</v>
      </c>
      <c r="BK101" s="172">
        <f>ROUND(I101*H101,2)</f>
        <v>0</v>
      </c>
      <c r="BL101" s="115" t="s">
        <v>149</v>
      </c>
      <c r="BM101" s="171" t="s">
        <v>211</v>
      </c>
    </row>
    <row r="102" spans="1:65" s="103" customFormat="1" ht="37.9" customHeight="1">
      <c r="A102" s="99"/>
      <c r="B102" s="104"/>
      <c r="C102" s="160">
        <v>46</v>
      </c>
      <c r="D102" s="160" t="s">
        <v>57</v>
      </c>
      <c r="E102" s="161" t="s">
        <v>212</v>
      </c>
      <c r="F102" s="162" t="s">
        <v>213</v>
      </c>
      <c r="G102" s="163" t="s">
        <v>60</v>
      </c>
      <c r="H102" s="164">
        <v>2</v>
      </c>
      <c r="I102" s="204"/>
      <c r="J102" s="165">
        <f>ROUND(I102*H102,2)</f>
        <v>0</v>
      </c>
      <c r="K102" s="166"/>
      <c r="L102" s="104"/>
      <c r="M102" s="167" t="s">
        <v>0</v>
      </c>
      <c r="N102" s="168" t="s">
        <v>9</v>
      </c>
      <c r="O102" s="169">
        <v>0</v>
      </c>
      <c r="P102" s="169">
        <f>O102*H102</f>
        <v>0</v>
      </c>
      <c r="Q102" s="169">
        <v>0</v>
      </c>
      <c r="R102" s="169">
        <f>Q102*H102</f>
        <v>0</v>
      </c>
      <c r="S102" s="169">
        <v>0</v>
      </c>
      <c r="T102" s="170">
        <f>S102*H102</f>
        <v>0</v>
      </c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R102" s="171" t="s">
        <v>149</v>
      </c>
      <c r="AT102" s="171" t="s">
        <v>57</v>
      </c>
      <c r="AU102" s="171" t="s">
        <v>16</v>
      </c>
      <c r="AY102" s="115" t="s">
        <v>54</v>
      </c>
      <c r="BE102" s="172">
        <f>IF(N102="základní",J102,0)</f>
        <v>0</v>
      </c>
      <c r="BF102" s="172">
        <f>IF(N102="snížená",J102,0)</f>
        <v>0</v>
      </c>
      <c r="BG102" s="172">
        <f>IF(N102="zákl. přenesená",J102,0)</f>
        <v>0</v>
      </c>
      <c r="BH102" s="172">
        <f>IF(N102="sníž. přenesená",J102,0)</f>
        <v>0</v>
      </c>
      <c r="BI102" s="172">
        <f>IF(N102="nulová",J102,0)</f>
        <v>0</v>
      </c>
      <c r="BJ102" s="115" t="s">
        <v>15</v>
      </c>
      <c r="BK102" s="172">
        <f>ROUND(I102*H102,2)</f>
        <v>0</v>
      </c>
      <c r="BL102" s="115" t="s">
        <v>149</v>
      </c>
      <c r="BM102" s="171" t="s">
        <v>214</v>
      </c>
    </row>
    <row r="103" spans="1:65" s="103" customFormat="1" ht="37.9" customHeight="1">
      <c r="A103" s="99"/>
      <c r="B103" s="104"/>
      <c r="C103" s="160">
        <v>47</v>
      </c>
      <c r="D103" s="160" t="s">
        <v>57</v>
      </c>
      <c r="E103" s="161" t="s">
        <v>215</v>
      </c>
      <c r="F103" s="162" t="s">
        <v>216</v>
      </c>
      <c r="G103" s="163" t="s">
        <v>217</v>
      </c>
      <c r="H103" s="164">
        <v>40</v>
      </c>
      <c r="I103" s="204"/>
      <c r="J103" s="165">
        <f>ROUND(I103*H103,2)</f>
        <v>0</v>
      </c>
      <c r="K103" s="166"/>
      <c r="L103" s="104"/>
      <c r="M103" s="167" t="s">
        <v>0</v>
      </c>
      <c r="N103" s="168" t="s">
        <v>9</v>
      </c>
      <c r="O103" s="169">
        <v>0</v>
      </c>
      <c r="P103" s="169">
        <f>O103*H103</f>
        <v>0</v>
      </c>
      <c r="Q103" s="169">
        <v>0</v>
      </c>
      <c r="R103" s="169">
        <f>Q103*H103</f>
        <v>0</v>
      </c>
      <c r="S103" s="169">
        <v>0</v>
      </c>
      <c r="T103" s="170">
        <f>S103*H103</f>
        <v>0</v>
      </c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R103" s="171" t="s">
        <v>149</v>
      </c>
      <c r="AT103" s="171" t="s">
        <v>57</v>
      </c>
      <c r="AU103" s="171" t="s">
        <v>16</v>
      </c>
      <c r="AY103" s="115" t="s">
        <v>54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15" t="s">
        <v>15</v>
      </c>
      <c r="BK103" s="172">
        <f>ROUND(I103*H103,2)</f>
        <v>0</v>
      </c>
      <c r="BL103" s="115" t="s">
        <v>149</v>
      </c>
      <c r="BM103" s="171" t="s">
        <v>218</v>
      </c>
    </row>
    <row r="104" spans="2:63" s="147" customFormat="1" ht="22.9" customHeight="1">
      <c r="B104" s="148"/>
      <c r="D104" s="149" t="s">
        <v>13</v>
      </c>
      <c r="E104" s="158" t="s">
        <v>219</v>
      </c>
      <c r="F104" s="158" t="s">
        <v>220</v>
      </c>
      <c r="J104" s="159">
        <f>BK104</f>
        <v>0</v>
      </c>
      <c r="L104" s="148"/>
      <c r="M104" s="152"/>
      <c r="N104" s="153"/>
      <c r="O104" s="153"/>
      <c r="P104" s="154">
        <f>SUM(P105:P109)</f>
        <v>25.143430000000002</v>
      </c>
      <c r="Q104" s="153"/>
      <c r="R104" s="154">
        <f>SUM(R105:R109)</f>
        <v>0.22951000000000002</v>
      </c>
      <c r="S104" s="153"/>
      <c r="T104" s="155">
        <f>SUM(T105:T109)</f>
        <v>0.32</v>
      </c>
      <c r="V104" s="99"/>
      <c r="AR104" s="149" t="s">
        <v>16</v>
      </c>
      <c r="AT104" s="156" t="s">
        <v>13</v>
      </c>
      <c r="AU104" s="156" t="s">
        <v>15</v>
      </c>
      <c r="AY104" s="149" t="s">
        <v>54</v>
      </c>
      <c r="BK104" s="157">
        <f>SUM(BK105:BK109)</f>
        <v>0</v>
      </c>
    </row>
    <row r="105" spans="1:65" s="103" customFormat="1" ht="24.2" customHeight="1">
      <c r="A105" s="99"/>
      <c r="B105" s="104"/>
      <c r="C105" s="160">
        <v>48</v>
      </c>
      <c r="D105" s="160" t="s">
        <v>57</v>
      </c>
      <c r="E105" s="161" t="s">
        <v>221</v>
      </c>
      <c r="F105" s="162" t="s">
        <v>222</v>
      </c>
      <c r="G105" s="163" t="s">
        <v>183</v>
      </c>
      <c r="H105" s="164">
        <v>10</v>
      </c>
      <c r="I105" s="204"/>
      <c r="J105" s="165">
        <f aca="true" t="shared" si="20" ref="J105:J109">ROUND(I105*H105,2)</f>
        <v>0</v>
      </c>
      <c r="K105" s="166"/>
      <c r="L105" s="104"/>
      <c r="M105" s="167" t="s">
        <v>0</v>
      </c>
      <c r="N105" s="168" t="s">
        <v>9</v>
      </c>
      <c r="O105" s="169">
        <v>0.45</v>
      </c>
      <c r="P105" s="169">
        <f aca="true" t="shared" si="21" ref="P105:P109">O105*H105</f>
        <v>4.5</v>
      </c>
      <c r="Q105" s="169">
        <v>0</v>
      </c>
      <c r="R105" s="169">
        <f aca="true" t="shared" si="22" ref="R105:R109">Q105*H105</f>
        <v>0</v>
      </c>
      <c r="S105" s="169">
        <v>0.032</v>
      </c>
      <c r="T105" s="170">
        <f aca="true" t="shared" si="23" ref="T105:T109">S105*H105</f>
        <v>0.32</v>
      </c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R105" s="171" t="s">
        <v>149</v>
      </c>
      <c r="AT105" s="171" t="s">
        <v>57</v>
      </c>
      <c r="AU105" s="171" t="s">
        <v>16</v>
      </c>
      <c r="AY105" s="115" t="s">
        <v>54</v>
      </c>
      <c r="BE105" s="172">
        <f aca="true" t="shared" si="24" ref="BE105:BE109">IF(N105="základní",J105,0)</f>
        <v>0</v>
      </c>
      <c r="BF105" s="172">
        <f aca="true" t="shared" si="25" ref="BF105:BF109">IF(N105="snížená",J105,0)</f>
        <v>0</v>
      </c>
      <c r="BG105" s="172">
        <f aca="true" t="shared" si="26" ref="BG105:BG109">IF(N105="zákl. přenesená",J105,0)</f>
        <v>0</v>
      </c>
      <c r="BH105" s="172">
        <f aca="true" t="shared" si="27" ref="BH105:BH109">IF(N105="sníž. přenesená",J105,0)</f>
        <v>0</v>
      </c>
      <c r="BI105" s="172">
        <f aca="true" t="shared" si="28" ref="BI105:BI109">IF(N105="nulová",J105,0)</f>
        <v>0</v>
      </c>
      <c r="BJ105" s="115" t="s">
        <v>15</v>
      </c>
      <c r="BK105" s="172">
        <f aca="true" t="shared" si="29" ref="BK105:BK109">ROUND(I105*H105,2)</f>
        <v>0</v>
      </c>
      <c r="BL105" s="115" t="s">
        <v>149</v>
      </c>
      <c r="BM105" s="171" t="s">
        <v>223</v>
      </c>
    </row>
    <row r="106" spans="1:65" s="103" customFormat="1" ht="24.2" customHeight="1">
      <c r="A106" s="99"/>
      <c r="B106" s="104"/>
      <c r="C106" s="160">
        <v>49</v>
      </c>
      <c r="D106" s="160" t="s">
        <v>57</v>
      </c>
      <c r="E106" s="161" t="s">
        <v>224</v>
      </c>
      <c r="F106" s="162" t="s">
        <v>225</v>
      </c>
      <c r="G106" s="163" t="s">
        <v>76</v>
      </c>
      <c r="H106" s="164">
        <v>10</v>
      </c>
      <c r="I106" s="204"/>
      <c r="J106" s="165">
        <f t="shared" si="20"/>
        <v>0</v>
      </c>
      <c r="K106" s="166"/>
      <c r="L106" s="104"/>
      <c r="M106" s="167" t="s">
        <v>0</v>
      </c>
      <c r="N106" s="168" t="s">
        <v>9</v>
      </c>
      <c r="O106" s="169">
        <v>0.396</v>
      </c>
      <c r="P106" s="169">
        <f t="shared" si="21"/>
        <v>3.96</v>
      </c>
      <c r="Q106" s="169">
        <v>0.01946</v>
      </c>
      <c r="R106" s="169">
        <f t="shared" si="22"/>
        <v>0.19460000000000002</v>
      </c>
      <c r="S106" s="169">
        <v>0</v>
      </c>
      <c r="T106" s="170">
        <f t="shared" si="23"/>
        <v>0</v>
      </c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R106" s="171" t="s">
        <v>149</v>
      </c>
      <c r="AT106" s="171" t="s">
        <v>57</v>
      </c>
      <c r="AU106" s="171" t="s">
        <v>16</v>
      </c>
      <c r="AY106" s="115" t="s">
        <v>54</v>
      </c>
      <c r="BE106" s="172">
        <f t="shared" si="24"/>
        <v>0</v>
      </c>
      <c r="BF106" s="172">
        <f t="shared" si="25"/>
        <v>0</v>
      </c>
      <c r="BG106" s="172">
        <f t="shared" si="26"/>
        <v>0</v>
      </c>
      <c r="BH106" s="172">
        <f t="shared" si="27"/>
        <v>0</v>
      </c>
      <c r="BI106" s="172">
        <f t="shared" si="28"/>
        <v>0</v>
      </c>
      <c r="BJ106" s="115" t="s">
        <v>15</v>
      </c>
      <c r="BK106" s="172">
        <f t="shared" si="29"/>
        <v>0</v>
      </c>
      <c r="BL106" s="115" t="s">
        <v>149</v>
      </c>
      <c r="BM106" s="171" t="s">
        <v>226</v>
      </c>
    </row>
    <row r="107" spans="1:65" s="103" customFormat="1" ht="37.9" customHeight="1">
      <c r="A107" s="99"/>
      <c r="B107" s="104"/>
      <c r="C107" s="160">
        <v>50</v>
      </c>
      <c r="D107" s="160" t="s">
        <v>57</v>
      </c>
      <c r="E107" s="161" t="s">
        <v>227</v>
      </c>
      <c r="F107" s="162" t="s">
        <v>228</v>
      </c>
      <c r="G107" s="163" t="s">
        <v>183</v>
      </c>
      <c r="H107" s="164">
        <v>13.6</v>
      </c>
      <c r="I107" s="204"/>
      <c r="J107" s="165">
        <f t="shared" si="20"/>
        <v>0</v>
      </c>
      <c r="K107" s="166"/>
      <c r="L107" s="104"/>
      <c r="M107" s="167" t="s">
        <v>0</v>
      </c>
      <c r="N107" s="168" t="s">
        <v>9</v>
      </c>
      <c r="O107" s="169">
        <v>1.063</v>
      </c>
      <c r="P107" s="169">
        <f t="shared" si="21"/>
        <v>14.4568</v>
      </c>
      <c r="Q107" s="169">
        <v>0.0001</v>
      </c>
      <c r="R107" s="169">
        <f t="shared" si="22"/>
        <v>0.00136</v>
      </c>
      <c r="S107" s="169">
        <v>0</v>
      </c>
      <c r="T107" s="170">
        <f t="shared" si="23"/>
        <v>0</v>
      </c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R107" s="171" t="s">
        <v>149</v>
      </c>
      <c r="AT107" s="171" t="s">
        <v>57</v>
      </c>
      <c r="AU107" s="171" t="s">
        <v>16</v>
      </c>
      <c r="AY107" s="115" t="s">
        <v>54</v>
      </c>
      <c r="BE107" s="172">
        <f t="shared" si="24"/>
        <v>0</v>
      </c>
      <c r="BF107" s="172">
        <f t="shared" si="25"/>
        <v>0</v>
      </c>
      <c r="BG107" s="172">
        <f t="shared" si="26"/>
        <v>0</v>
      </c>
      <c r="BH107" s="172">
        <f t="shared" si="27"/>
        <v>0</v>
      </c>
      <c r="BI107" s="172">
        <f t="shared" si="28"/>
        <v>0</v>
      </c>
      <c r="BJ107" s="115" t="s">
        <v>15</v>
      </c>
      <c r="BK107" s="172">
        <f t="shared" si="29"/>
        <v>0</v>
      </c>
      <c r="BL107" s="115" t="s">
        <v>149</v>
      </c>
      <c r="BM107" s="171" t="s">
        <v>229</v>
      </c>
    </row>
    <row r="108" spans="1:65" s="103" customFormat="1" ht="21.75" customHeight="1">
      <c r="A108" s="99"/>
      <c r="B108" s="104"/>
      <c r="C108" s="160">
        <v>51</v>
      </c>
      <c r="D108" s="173" t="s">
        <v>63</v>
      </c>
      <c r="E108" s="174" t="s">
        <v>230</v>
      </c>
      <c r="F108" s="175" t="s">
        <v>231</v>
      </c>
      <c r="G108" s="176" t="s">
        <v>70</v>
      </c>
      <c r="H108" s="177">
        <v>0.061</v>
      </c>
      <c r="I108" s="205"/>
      <c r="J108" s="178">
        <f t="shared" si="20"/>
        <v>0</v>
      </c>
      <c r="K108" s="179"/>
      <c r="L108" s="180"/>
      <c r="M108" s="181" t="s">
        <v>0</v>
      </c>
      <c r="N108" s="182" t="s">
        <v>9</v>
      </c>
      <c r="O108" s="169">
        <v>0</v>
      </c>
      <c r="P108" s="169">
        <f t="shared" si="21"/>
        <v>0</v>
      </c>
      <c r="Q108" s="169">
        <v>0.55</v>
      </c>
      <c r="R108" s="169">
        <f t="shared" si="22"/>
        <v>0.03355</v>
      </c>
      <c r="S108" s="169">
        <v>0</v>
      </c>
      <c r="T108" s="170">
        <f t="shared" si="23"/>
        <v>0</v>
      </c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R108" s="171" t="s">
        <v>84</v>
      </c>
      <c r="AT108" s="171" t="s">
        <v>63</v>
      </c>
      <c r="AU108" s="171" t="s">
        <v>16</v>
      </c>
      <c r="AY108" s="115" t="s">
        <v>54</v>
      </c>
      <c r="BE108" s="172">
        <f t="shared" si="24"/>
        <v>0</v>
      </c>
      <c r="BF108" s="172">
        <f t="shared" si="25"/>
        <v>0</v>
      </c>
      <c r="BG108" s="172">
        <f t="shared" si="26"/>
        <v>0</v>
      </c>
      <c r="BH108" s="172">
        <f t="shared" si="27"/>
        <v>0</v>
      </c>
      <c r="BI108" s="172">
        <f t="shared" si="28"/>
        <v>0</v>
      </c>
      <c r="BJ108" s="115" t="s">
        <v>15</v>
      </c>
      <c r="BK108" s="172">
        <f t="shared" si="29"/>
        <v>0</v>
      </c>
      <c r="BL108" s="115" t="s">
        <v>149</v>
      </c>
      <c r="BM108" s="171" t="s">
        <v>232</v>
      </c>
    </row>
    <row r="109" spans="1:65" s="103" customFormat="1" ht="24.2" customHeight="1">
      <c r="A109" s="99"/>
      <c r="B109" s="104"/>
      <c r="C109" s="160">
        <v>52</v>
      </c>
      <c r="D109" s="160" t="s">
        <v>57</v>
      </c>
      <c r="E109" s="161" t="s">
        <v>233</v>
      </c>
      <c r="F109" s="162" t="s">
        <v>234</v>
      </c>
      <c r="G109" s="163" t="s">
        <v>122</v>
      </c>
      <c r="H109" s="164">
        <v>0.23</v>
      </c>
      <c r="I109" s="204"/>
      <c r="J109" s="165">
        <f t="shared" si="20"/>
        <v>0</v>
      </c>
      <c r="K109" s="166"/>
      <c r="L109" s="104"/>
      <c r="M109" s="167" t="s">
        <v>0</v>
      </c>
      <c r="N109" s="168" t="s">
        <v>9</v>
      </c>
      <c r="O109" s="169">
        <v>9.681</v>
      </c>
      <c r="P109" s="169">
        <f t="shared" si="21"/>
        <v>2.22663</v>
      </c>
      <c r="Q109" s="169">
        <v>0</v>
      </c>
      <c r="R109" s="169">
        <f t="shared" si="22"/>
        <v>0</v>
      </c>
      <c r="S109" s="169">
        <v>0</v>
      </c>
      <c r="T109" s="170">
        <f t="shared" si="23"/>
        <v>0</v>
      </c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R109" s="171" t="s">
        <v>149</v>
      </c>
      <c r="AT109" s="171" t="s">
        <v>57</v>
      </c>
      <c r="AU109" s="171" t="s">
        <v>16</v>
      </c>
      <c r="AY109" s="115" t="s">
        <v>54</v>
      </c>
      <c r="BE109" s="172">
        <f t="shared" si="24"/>
        <v>0</v>
      </c>
      <c r="BF109" s="172">
        <f t="shared" si="25"/>
        <v>0</v>
      </c>
      <c r="BG109" s="172">
        <f t="shared" si="26"/>
        <v>0</v>
      </c>
      <c r="BH109" s="172">
        <f t="shared" si="27"/>
        <v>0</v>
      </c>
      <c r="BI109" s="172">
        <f t="shared" si="28"/>
        <v>0</v>
      </c>
      <c r="BJ109" s="115" t="s">
        <v>15</v>
      </c>
      <c r="BK109" s="172">
        <f t="shared" si="29"/>
        <v>0</v>
      </c>
      <c r="BL109" s="115" t="s">
        <v>149</v>
      </c>
      <c r="BM109" s="171" t="s">
        <v>235</v>
      </c>
    </row>
    <row r="110" spans="2:63" s="147" customFormat="1" ht="22.9" customHeight="1">
      <c r="B110" s="148"/>
      <c r="D110" s="149" t="s">
        <v>13</v>
      </c>
      <c r="E110" s="158" t="s">
        <v>236</v>
      </c>
      <c r="F110" s="158" t="s">
        <v>237</v>
      </c>
      <c r="J110" s="159">
        <f>BK110</f>
        <v>0</v>
      </c>
      <c r="L110" s="148"/>
      <c r="M110" s="152"/>
      <c r="N110" s="153"/>
      <c r="O110" s="153"/>
      <c r="P110" s="154">
        <f>SUM(P111:P117)</f>
        <v>161.044516</v>
      </c>
      <c r="Q110" s="153"/>
      <c r="R110" s="154">
        <f>SUM(R111:R117)</f>
        <v>4.513569250000001</v>
      </c>
      <c r="S110" s="153"/>
      <c r="T110" s="155">
        <f>SUM(T111:T117)</f>
        <v>0</v>
      </c>
      <c r="V110" s="99"/>
      <c r="AR110" s="149" t="s">
        <v>16</v>
      </c>
      <c r="AT110" s="156" t="s">
        <v>13</v>
      </c>
      <c r="AU110" s="156" t="s">
        <v>15</v>
      </c>
      <c r="AY110" s="149" t="s">
        <v>54</v>
      </c>
      <c r="BK110" s="157">
        <f>SUM(BK111:BK117)</f>
        <v>0</v>
      </c>
    </row>
    <row r="111" spans="1:65" s="103" customFormat="1" ht="33" customHeight="1">
      <c r="A111" s="99"/>
      <c r="B111" s="104"/>
      <c r="C111" s="160">
        <v>53</v>
      </c>
      <c r="D111" s="160" t="s">
        <v>57</v>
      </c>
      <c r="E111" s="161" t="s">
        <v>238</v>
      </c>
      <c r="F111" s="162" t="s">
        <v>239</v>
      </c>
      <c r="G111" s="163" t="s">
        <v>76</v>
      </c>
      <c r="H111" s="164">
        <v>33.5</v>
      </c>
      <c r="I111" s="204"/>
      <c r="J111" s="165">
        <f aca="true" t="shared" si="30" ref="J111:J117">ROUND(I111*H111,2)</f>
        <v>0</v>
      </c>
      <c r="K111" s="166"/>
      <c r="L111" s="104"/>
      <c r="M111" s="167" t="s">
        <v>0</v>
      </c>
      <c r="N111" s="168" t="s">
        <v>9</v>
      </c>
      <c r="O111" s="169">
        <v>0.699</v>
      </c>
      <c r="P111" s="169">
        <f aca="true" t="shared" si="31" ref="P111:P117">O111*H111</f>
        <v>23.4165</v>
      </c>
      <c r="Q111" s="169">
        <v>0.01315</v>
      </c>
      <c r="R111" s="169">
        <f aca="true" t="shared" si="32" ref="R111:R117">Q111*H111</f>
        <v>0.440525</v>
      </c>
      <c r="S111" s="169">
        <v>0</v>
      </c>
      <c r="T111" s="170">
        <f aca="true" t="shared" si="33" ref="T111:T117">S111*H111</f>
        <v>0</v>
      </c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R111" s="171" t="s">
        <v>149</v>
      </c>
      <c r="AT111" s="171" t="s">
        <v>57</v>
      </c>
      <c r="AU111" s="171" t="s">
        <v>16</v>
      </c>
      <c r="AY111" s="115" t="s">
        <v>54</v>
      </c>
      <c r="BE111" s="172">
        <f aca="true" t="shared" si="34" ref="BE111:BE117">IF(N111="základní",J111,0)</f>
        <v>0</v>
      </c>
      <c r="BF111" s="172">
        <f aca="true" t="shared" si="35" ref="BF111:BF117">IF(N111="snížená",J111,0)</f>
        <v>0</v>
      </c>
      <c r="BG111" s="172">
        <f aca="true" t="shared" si="36" ref="BG111:BG117">IF(N111="zákl. přenesená",J111,0)</f>
        <v>0</v>
      </c>
      <c r="BH111" s="172">
        <f aca="true" t="shared" si="37" ref="BH111:BH117">IF(N111="sníž. přenesená",J111,0)</f>
        <v>0</v>
      </c>
      <c r="BI111" s="172">
        <f aca="true" t="shared" si="38" ref="BI111:BI117">IF(N111="nulová",J111,0)</f>
        <v>0</v>
      </c>
      <c r="BJ111" s="115" t="s">
        <v>15</v>
      </c>
      <c r="BK111" s="172">
        <f aca="true" t="shared" si="39" ref="BK111:BK117">ROUND(I111*H111,2)</f>
        <v>0</v>
      </c>
      <c r="BL111" s="115" t="s">
        <v>149</v>
      </c>
      <c r="BM111" s="171" t="s">
        <v>240</v>
      </c>
    </row>
    <row r="112" spans="1:65" s="103" customFormat="1" ht="24.2" customHeight="1">
      <c r="A112" s="99"/>
      <c r="B112" s="104"/>
      <c r="C112" s="160">
        <v>54</v>
      </c>
      <c r="D112" s="160" t="s">
        <v>57</v>
      </c>
      <c r="E112" s="161" t="s">
        <v>241</v>
      </c>
      <c r="F112" s="162" t="s">
        <v>242</v>
      </c>
      <c r="G112" s="163" t="s">
        <v>76</v>
      </c>
      <c r="H112" s="164">
        <v>47</v>
      </c>
      <c r="I112" s="204"/>
      <c r="J112" s="165">
        <f t="shared" si="30"/>
        <v>0</v>
      </c>
      <c r="K112" s="166"/>
      <c r="L112" s="104"/>
      <c r="M112" s="167" t="s">
        <v>0</v>
      </c>
      <c r="N112" s="168" t="s">
        <v>9</v>
      </c>
      <c r="O112" s="169">
        <v>0.968</v>
      </c>
      <c r="P112" s="169">
        <f t="shared" si="31"/>
        <v>45.495999999999995</v>
      </c>
      <c r="Q112" s="169">
        <v>0.0122</v>
      </c>
      <c r="R112" s="169">
        <f t="shared" si="32"/>
        <v>0.5734</v>
      </c>
      <c r="S112" s="169">
        <v>0</v>
      </c>
      <c r="T112" s="170">
        <f t="shared" si="33"/>
        <v>0</v>
      </c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R112" s="171" t="s">
        <v>149</v>
      </c>
      <c r="AT112" s="171" t="s">
        <v>57</v>
      </c>
      <c r="AU112" s="171" t="s">
        <v>16</v>
      </c>
      <c r="AY112" s="115" t="s">
        <v>54</v>
      </c>
      <c r="BE112" s="172">
        <f t="shared" si="34"/>
        <v>0</v>
      </c>
      <c r="BF112" s="172">
        <f t="shared" si="35"/>
        <v>0</v>
      </c>
      <c r="BG112" s="172">
        <f t="shared" si="36"/>
        <v>0</v>
      </c>
      <c r="BH112" s="172">
        <f t="shared" si="37"/>
        <v>0</v>
      </c>
      <c r="BI112" s="172">
        <f t="shared" si="38"/>
        <v>0</v>
      </c>
      <c r="BJ112" s="115" t="s">
        <v>15</v>
      </c>
      <c r="BK112" s="172">
        <f t="shared" si="39"/>
        <v>0</v>
      </c>
      <c r="BL112" s="115" t="s">
        <v>149</v>
      </c>
      <c r="BM112" s="171" t="s">
        <v>243</v>
      </c>
    </row>
    <row r="113" spans="1:65" s="196" customFormat="1" ht="24.2" customHeight="1">
      <c r="A113" s="183"/>
      <c r="B113" s="184"/>
      <c r="C113" s="160">
        <v>55</v>
      </c>
      <c r="D113" s="185" t="s">
        <v>57</v>
      </c>
      <c r="E113" s="186" t="s">
        <v>244</v>
      </c>
      <c r="F113" s="187" t="s">
        <v>245</v>
      </c>
      <c r="G113" s="188" t="s">
        <v>76</v>
      </c>
      <c r="H113" s="189">
        <v>54.1</v>
      </c>
      <c r="I113" s="204"/>
      <c r="J113" s="190">
        <f t="shared" si="30"/>
        <v>0</v>
      </c>
      <c r="K113" s="191"/>
      <c r="L113" s="184"/>
      <c r="M113" s="192" t="s">
        <v>0</v>
      </c>
      <c r="N113" s="193" t="s">
        <v>9</v>
      </c>
      <c r="O113" s="194">
        <v>0.566</v>
      </c>
      <c r="P113" s="194">
        <f t="shared" si="31"/>
        <v>30.6206</v>
      </c>
      <c r="Q113" s="194">
        <v>0.02983</v>
      </c>
      <c r="R113" s="194">
        <f t="shared" si="32"/>
        <v>1.6138029999999999</v>
      </c>
      <c r="S113" s="194">
        <v>0</v>
      </c>
      <c r="T113" s="195">
        <f t="shared" si="33"/>
        <v>0</v>
      </c>
      <c r="U113" s="183"/>
      <c r="V113" s="99"/>
      <c r="W113" s="183"/>
      <c r="X113" s="183"/>
      <c r="Y113" s="183"/>
      <c r="Z113" s="183"/>
      <c r="AA113" s="183"/>
      <c r="AB113" s="183"/>
      <c r="AC113" s="183"/>
      <c r="AD113" s="183"/>
      <c r="AE113" s="183"/>
      <c r="AR113" s="197" t="s">
        <v>149</v>
      </c>
      <c r="AT113" s="197" t="s">
        <v>57</v>
      </c>
      <c r="AU113" s="197" t="s">
        <v>16</v>
      </c>
      <c r="AY113" s="198" t="s">
        <v>54</v>
      </c>
      <c r="BE113" s="199">
        <f t="shared" si="34"/>
        <v>0</v>
      </c>
      <c r="BF113" s="199">
        <f t="shared" si="35"/>
        <v>0</v>
      </c>
      <c r="BG113" s="199">
        <f t="shared" si="36"/>
        <v>0</v>
      </c>
      <c r="BH113" s="199">
        <f t="shared" si="37"/>
        <v>0</v>
      </c>
      <c r="BI113" s="199">
        <f t="shared" si="38"/>
        <v>0</v>
      </c>
      <c r="BJ113" s="198" t="s">
        <v>15</v>
      </c>
      <c r="BK113" s="199">
        <f t="shared" si="39"/>
        <v>0</v>
      </c>
      <c r="BL113" s="198" t="s">
        <v>149</v>
      </c>
      <c r="BM113" s="197" t="s">
        <v>246</v>
      </c>
    </row>
    <row r="114" spans="1:65" s="103" customFormat="1" ht="33" customHeight="1">
      <c r="A114" s="99"/>
      <c r="B114" s="104"/>
      <c r="C114" s="160">
        <v>56</v>
      </c>
      <c r="D114" s="160" t="s">
        <v>57</v>
      </c>
      <c r="E114" s="161" t="s">
        <v>335</v>
      </c>
      <c r="F114" s="162" t="s">
        <v>247</v>
      </c>
      <c r="G114" s="163" t="s">
        <v>76</v>
      </c>
      <c r="H114" s="164">
        <v>54.1</v>
      </c>
      <c r="I114" s="204"/>
      <c r="J114" s="165">
        <f t="shared" si="30"/>
        <v>0</v>
      </c>
      <c r="K114" s="166"/>
      <c r="L114" s="104"/>
      <c r="M114" s="167" t="s">
        <v>0</v>
      </c>
      <c r="N114" s="168" t="s">
        <v>9</v>
      </c>
      <c r="O114" s="169">
        <v>0.586</v>
      </c>
      <c r="P114" s="169">
        <f t="shared" si="31"/>
        <v>31.7026</v>
      </c>
      <c r="Q114" s="169">
        <v>0.03483</v>
      </c>
      <c r="R114" s="169">
        <f t="shared" si="32"/>
        <v>1.884303</v>
      </c>
      <c r="S114" s="169">
        <v>0</v>
      </c>
      <c r="T114" s="170">
        <f t="shared" si="33"/>
        <v>0</v>
      </c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R114" s="171" t="s">
        <v>149</v>
      </c>
      <c r="AT114" s="171" t="s">
        <v>57</v>
      </c>
      <c r="AU114" s="171" t="s">
        <v>16</v>
      </c>
      <c r="AY114" s="115" t="s">
        <v>54</v>
      </c>
      <c r="BE114" s="172">
        <f t="shared" si="34"/>
        <v>0</v>
      </c>
      <c r="BF114" s="172">
        <f t="shared" si="35"/>
        <v>0</v>
      </c>
      <c r="BG114" s="172">
        <f t="shared" si="36"/>
        <v>0</v>
      </c>
      <c r="BH114" s="172">
        <f t="shared" si="37"/>
        <v>0</v>
      </c>
      <c r="BI114" s="172">
        <f t="shared" si="38"/>
        <v>0</v>
      </c>
      <c r="BJ114" s="115" t="s">
        <v>15</v>
      </c>
      <c r="BK114" s="172">
        <f t="shared" si="39"/>
        <v>0</v>
      </c>
      <c r="BL114" s="115" t="s">
        <v>149</v>
      </c>
      <c r="BM114" s="171" t="s">
        <v>248</v>
      </c>
    </row>
    <row r="115" spans="1:65" s="196" customFormat="1" ht="24.2" customHeight="1">
      <c r="A115" s="183"/>
      <c r="B115" s="184"/>
      <c r="C115" s="160">
        <v>57</v>
      </c>
      <c r="D115" s="185" t="s">
        <v>57</v>
      </c>
      <c r="E115" s="186" t="s">
        <v>249</v>
      </c>
      <c r="F115" s="187" t="s">
        <v>250</v>
      </c>
      <c r="G115" s="188" t="s">
        <v>183</v>
      </c>
      <c r="H115" s="189">
        <v>29.3</v>
      </c>
      <c r="I115" s="204"/>
      <c r="J115" s="190">
        <f t="shared" si="30"/>
        <v>0</v>
      </c>
      <c r="K115" s="191"/>
      <c r="L115" s="184"/>
      <c r="M115" s="192" t="s">
        <v>0</v>
      </c>
      <c r="N115" s="193" t="s">
        <v>9</v>
      </c>
      <c r="O115" s="194">
        <v>0.04</v>
      </c>
      <c r="P115" s="194">
        <f t="shared" si="31"/>
        <v>1.1720000000000002</v>
      </c>
      <c r="Q115" s="194">
        <v>0</v>
      </c>
      <c r="R115" s="194">
        <f t="shared" si="32"/>
        <v>0</v>
      </c>
      <c r="S115" s="194">
        <v>0</v>
      </c>
      <c r="T115" s="195">
        <f t="shared" si="33"/>
        <v>0</v>
      </c>
      <c r="U115" s="183"/>
      <c r="V115" s="99"/>
      <c r="W115" s="183"/>
      <c r="X115" s="183"/>
      <c r="Y115" s="183"/>
      <c r="Z115" s="183"/>
      <c r="AA115" s="183"/>
      <c r="AB115" s="183"/>
      <c r="AC115" s="183"/>
      <c r="AD115" s="183"/>
      <c r="AE115" s="183"/>
      <c r="AR115" s="197" t="s">
        <v>149</v>
      </c>
      <c r="AT115" s="197" t="s">
        <v>57</v>
      </c>
      <c r="AU115" s="197" t="s">
        <v>16</v>
      </c>
      <c r="AY115" s="198" t="s">
        <v>54</v>
      </c>
      <c r="BE115" s="199">
        <f t="shared" si="34"/>
        <v>0</v>
      </c>
      <c r="BF115" s="199">
        <f t="shared" si="35"/>
        <v>0</v>
      </c>
      <c r="BG115" s="199">
        <f t="shared" si="36"/>
        <v>0</v>
      </c>
      <c r="BH115" s="199">
        <f t="shared" si="37"/>
        <v>0</v>
      </c>
      <c r="BI115" s="199">
        <f t="shared" si="38"/>
        <v>0</v>
      </c>
      <c r="BJ115" s="198" t="s">
        <v>15</v>
      </c>
      <c r="BK115" s="199">
        <f t="shared" si="39"/>
        <v>0</v>
      </c>
      <c r="BL115" s="198" t="s">
        <v>149</v>
      </c>
      <c r="BM115" s="197" t="s">
        <v>251</v>
      </c>
    </row>
    <row r="116" spans="1:65" s="103" customFormat="1" ht="21.75" customHeight="1">
      <c r="A116" s="99"/>
      <c r="B116" s="104"/>
      <c r="C116" s="160">
        <v>58</v>
      </c>
      <c r="D116" s="173" t="s">
        <v>63</v>
      </c>
      <c r="E116" s="174" t="s">
        <v>252</v>
      </c>
      <c r="F116" s="175" t="s">
        <v>253</v>
      </c>
      <c r="G116" s="176" t="s">
        <v>183</v>
      </c>
      <c r="H116" s="177">
        <v>30.765</v>
      </c>
      <c r="I116" s="205"/>
      <c r="J116" s="178">
        <f t="shared" si="30"/>
        <v>0</v>
      </c>
      <c r="K116" s="179"/>
      <c r="L116" s="180"/>
      <c r="M116" s="181" t="s">
        <v>0</v>
      </c>
      <c r="N116" s="182" t="s">
        <v>9</v>
      </c>
      <c r="O116" s="169">
        <v>0</v>
      </c>
      <c r="P116" s="169">
        <f t="shared" si="31"/>
        <v>0</v>
      </c>
      <c r="Q116" s="169">
        <v>5E-05</v>
      </c>
      <c r="R116" s="169">
        <f t="shared" si="32"/>
        <v>0.0015382500000000001</v>
      </c>
      <c r="S116" s="169">
        <v>0</v>
      </c>
      <c r="T116" s="170">
        <f t="shared" si="33"/>
        <v>0</v>
      </c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R116" s="171" t="s">
        <v>84</v>
      </c>
      <c r="AT116" s="171" t="s">
        <v>63</v>
      </c>
      <c r="AU116" s="171" t="s">
        <v>16</v>
      </c>
      <c r="AY116" s="115" t="s">
        <v>54</v>
      </c>
      <c r="BE116" s="172">
        <f t="shared" si="34"/>
        <v>0</v>
      </c>
      <c r="BF116" s="172">
        <f t="shared" si="35"/>
        <v>0</v>
      </c>
      <c r="BG116" s="172">
        <f t="shared" si="36"/>
        <v>0</v>
      </c>
      <c r="BH116" s="172">
        <f t="shared" si="37"/>
        <v>0</v>
      </c>
      <c r="BI116" s="172">
        <f t="shared" si="38"/>
        <v>0</v>
      </c>
      <c r="BJ116" s="115" t="s">
        <v>15</v>
      </c>
      <c r="BK116" s="172">
        <f t="shared" si="39"/>
        <v>0</v>
      </c>
      <c r="BL116" s="115" t="s">
        <v>149</v>
      </c>
      <c r="BM116" s="171" t="s">
        <v>254</v>
      </c>
    </row>
    <row r="117" spans="1:65" s="103" customFormat="1" ht="24.2" customHeight="1">
      <c r="A117" s="99"/>
      <c r="B117" s="104"/>
      <c r="C117" s="160">
        <v>59</v>
      </c>
      <c r="D117" s="160" t="s">
        <v>57</v>
      </c>
      <c r="E117" s="161" t="s">
        <v>255</v>
      </c>
      <c r="F117" s="162" t="s">
        <v>256</v>
      </c>
      <c r="G117" s="163" t="s">
        <v>122</v>
      </c>
      <c r="H117" s="164">
        <v>4.514</v>
      </c>
      <c r="I117" s="204"/>
      <c r="J117" s="165">
        <f t="shared" si="30"/>
        <v>0</v>
      </c>
      <c r="K117" s="166"/>
      <c r="L117" s="104"/>
      <c r="M117" s="167" t="s">
        <v>0</v>
      </c>
      <c r="N117" s="168" t="s">
        <v>9</v>
      </c>
      <c r="O117" s="169">
        <v>6.344</v>
      </c>
      <c r="P117" s="169">
        <f t="shared" si="31"/>
        <v>28.636816000000003</v>
      </c>
      <c r="Q117" s="169">
        <v>0</v>
      </c>
      <c r="R117" s="169">
        <f t="shared" si="32"/>
        <v>0</v>
      </c>
      <c r="S117" s="169">
        <v>0</v>
      </c>
      <c r="T117" s="170">
        <f t="shared" si="33"/>
        <v>0</v>
      </c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R117" s="171" t="s">
        <v>149</v>
      </c>
      <c r="AT117" s="171" t="s">
        <v>57</v>
      </c>
      <c r="AU117" s="171" t="s">
        <v>16</v>
      </c>
      <c r="AY117" s="115" t="s">
        <v>54</v>
      </c>
      <c r="BE117" s="172">
        <f t="shared" si="34"/>
        <v>0</v>
      </c>
      <c r="BF117" s="172">
        <f t="shared" si="35"/>
        <v>0</v>
      </c>
      <c r="BG117" s="172">
        <f t="shared" si="36"/>
        <v>0</v>
      </c>
      <c r="BH117" s="172">
        <f t="shared" si="37"/>
        <v>0</v>
      </c>
      <c r="BI117" s="172">
        <f t="shared" si="38"/>
        <v>0</v>
      </c>
      <c r="BJ117" s="115" t="s">
        <v>15</v>
      </c>
      <c r="BK117" s="172">
        <f t="shared" si="39"/>
        <v>0</v>
      </c>
      <c r="BL117" s="115" t="s">
        <v>149</v>
      </c>
      <c r="BM117" s="171" t="s">
        <v>257</v>
      </c>
    </row>
    <row r="118" spans="2:63" s="147" customFormat="1" ht="22.9" customHeight="1">
      <c r="B118" s="148"/>
      <c r="D118" s="149" t="s">
        <v>13</v>
      </c>
      <c r="E118" s="158" t="s">
        <v>258</v>
      </c>
      <c r="F118" s="158" t="s">
        <v>259</v>
      </c>
      <c r="J118" s="159">
        <f>BK118</f>
        <v>0</v>
      </c>
      <c r="L118" s="148"/>
      <c r="M118" s="152"/>
      <c r="N118" s="153"/>
      <c r="O118" s="153"/>
      <c r="P118" s="154">
        <f>SUM(P119:P123)</f>
        <v>27.3944</v>
      </c>
      <c r="Q118" s="153"/>
      <c r="R118" s="154">
        <f>SUM(R119:R123)</f>
        <v>0.129258</v>
      </c>
      <c r="S118" s="153"/>
      <c r="T118" s="155">
        <f>SUM(T119:T123)</f>
        <v>0</v>
      </c>
      <c r="V118" s="99"/>
      <c r="AR118" s="149" t="s">
        <v>16</v>
      </c>
      <c r="AT118" s="156" t="s">
        <v>13</v>
      </c>
      <c r="AU118" s="156" t="s">
        <v>15</v>
      </c>
      <c r="AY118" s="149" t="s">
        <v>54</v>
      </c>
      <c r="BK118" s="157">
        <f>SUM(BK119:BK123)</f>
        <v>0</v>
      </c>
    </row>
    <row r="119" spans="1:65" s="103" customFormat="1" ht="24.2" customHeight="1">
      <c r="A119" s="99"/>
      <c r="B119" s="104"/>
      <c r="C119" s="160">
        <v>60</v>
      </c>
      <c r="D119" s="160" t="s">
        <v>57</v>
      </c>
      <c r="E119" s="161" t="s">
        <v>260</v>
      </c>
      <c r="F119" s="162" t="s">
        <v>261</v>
      </c>
      <c r="G119" s="163" t="s">
        <v>76</v>
      </c>
      <c r="H119" s="164">
        <v>15</v>
      </c>
      <c r="I119" s="204"/>
      <c r="J119" s="165">
        <f>ROUND(I119*H119,2)</f>
        <v>0</v>
      </c>
      <c r="K119" s="166"/>
      <c r="L119" s="104"/>
      <c r="M119" s="167" t="s">
        <v>0</v>
      </c>
      <c r="N119" s="168" t="s">
        <v>9</v>
      </c>
      <c r="O119" s="169">
        <v>1.405</v>
      </c>
      <c r="P119" s="169">
        <f>O119*H119</f>
        <v>21.075</v>
      </c>
      <c r="Q119" s="169">
        <v>0.0067</v>
      </c>
      <c r="R119" s="169">
        <f>Q119*H119</f>
        <v>0.1005</v>
      </c>
      <c r="S119" s="169">
        <v>0</v>
      </c>
      <c r="T119" s="170">
        <f>S119*H119</f>
        <v>0</v>
      </c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R119" s="171" t="s">
        <v>149</v>
      </c>
      <c r="AT119" s="171" t="s">
        <v>57</v>
      </c>
      <c r="AU119" s="171" t="s">
        <v>16</v>
      </c>
      <c r="AY119" s="115" t="s">
        <v>54</v>
      </c>
      <c r="BE119" s="172">
        <f>IF(N119="základní",J119,0)</f>
        <v>0</v>
      </c>
      <c r="BF119" s="172">
        <f>IF(N119="snížená",J119,0)</f>
        <v>0</v>
      </c>
      <c r="BG119" s="172">
        <f>IF(N119="zákl. přenesená",J119,0)</f>
        <v>0</v>
      </c>
      <c r="BH119" s="172">
        <f>IF(N119="sníž. přenesená",J119,0)</f>
        <v>0</v>
      </c>
      <c r="BI119" s="172">
        <f>IF(N119="nulová",J119,0)</f>
        <v>0</v>
      </c>
      <c r="BJ119" s="115" t="s">
        <v>15</v>
      </c>
      <c r="BK119" s="172">
        <f>ROUND(I119*H119,2)</f>
        <v>0</v>
      </c>
      <c r="BL119" s="115" t="s">
        <v>149</v>
      </c>
      <c r="BM119" s="171" t="s">
        <v>262</v>
      </c>
    </row>
    <row r="120" spans="1:65" s="103" customFormat="1" ht="24.2" customHeight="1">
      <c r="A120" s="99"/>
      <c r="B120" s="104"/>
      <c r="C120" s="160">
        <v>61</v>
      </c>
      <c r="D120" s="160" t="s">
        <v>57</v>
      </c>
      <c r="E120" s="161" t="s">
        <v>263</v>
      </c>
      <c r="F120" s="162" t="s">
        <v>264</v>
      </c>
      <c r="G120" s="163" t="s">
        <v>183</v>
      </c>
      <c r="H120" s="164">
        <v>6.6</v>
      </c>
      <c r="I120" s="204"/>
      <c r="J120" s="165">
        <f>ROUND(I120*H120,2)</f>
        <v>0</v>
      </c>
      <c r="K120" s="166"/>
      <c r="L120" s="104"/>
      <c r="M120" s="167" t="s">
        <v>0</v>
      </c>
      <c r="N120" s="168" t="s">
        <v>9</v>
      </c>
      <c r="O120" s="169">
        <v>0.41</v>
      </c>
      <c r="P120" s="169">
        <f>O120*H120</f>
        <v>2.7059999999999995</v>
      </c>
      <c r="Q120" s="169">
        <v>0.00282</v>
      </c>
      <c r="R120" s="169">
        <f>Q120*H120</f>
        <v>0.018612</v>
      </c>
      <c r="S120" s="169">
        <v>0</v>
      </c>
      <c r="T120" s="170">
        <f>S120*H120</f>
        <v>0</v>
      </c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R120" s="171" t="s">
        <v>149</v>
      </c>
      <c r="AT120" s="171" t="s">
        <v>57</v>
      </c>
      <c r="AU120" s="171" t="s">
        <v>16</v>
      </c>
      <c r="AY120" s="115" t="s">
        <v>54</v>
      </c>
      <c r="BE120" s="172">
        <f>IF(N120="základní",J120,0)</f>
        <v>0</v>
      </c>
      <c r="BF120" s="172">
        <f>IF(N120="snížená",J120,0)</f>
        <v>0</v>
      </c>
      <c r="BG120" s="172">
        <f>IF(N120="zákl. přenesená",J120,0)</f>
        <v>0</v>
      </c>
      <c r="BH120" s="172">
        <f>IF(N120="sníž. přenesená",J120,0)</f>
        <v>0</v>
      </c>
      <c r="BI120" s="172">
        <f>IF(N120="nulová",J120,0)</f>
        <v>0</v>
      </c>
      <c r="BJ120" s="115" t="s">
        <v>15</v>
      </c>
      <c r="BK120" s="172">
        <f>ROUND(I120*H120,2)</f>
        <v>0</v>
      </c>
      <c r="BL120" s="115" t="s">
        <v>149</v>
      </c>
      <c r="BM120" s="171" t="s">
        <v>265</v>
      </c>
    </row>
    <row r="121" spans="1:65" s="103" customFormat="1" ht="24.2" customHeight="1">
      <c r="A121" s="99"/>
      <c r="B121" s="104"/>
      <c r="C121" s="160">
        <v>62</v>
      </c>
      <c r="D121" s="160" t="s">
        <v>57</v>
      </c>
      <c r="E121" s="161" t="s">
        <v>266</v>
      </c>
      <c r="F121" s="162" t="s">
        <v>267</v>
      </c>
      <c r="G121" s="163" t="s">
        <v>183</v>
      </c>
      <c r="H121" s="164">
        <v>1.8</v>
      </c>
      <c r="I121" s="204"/>
      <c r="J121" s="165">
        <f>ROUND(I121*H121,2)</f>
        <v>0</v>
      </c>
      <c r="K121" s="166"/>
      <c r="L121" s="104"/>
      <c r="M121" s="167" t="s">
        <v>0</v>
      </c>
      <c r="N121" s="168" t="s">
        <v>9</v>
      </c>
      <c r="O121" s="169">
        <v>0.563</v>
      </c>
      <c r="P121" s="169">
        <f>O121*H121</f>
        <v>1.0133999999999999</v>
      </c>
      <c r="Q121" s="169">
        <v>0.00457</v>
      </c>
      <c r="R121" s="169">
        <f>Q121*H121</f>
        <v>0.008226</v>
      </c>
      <c r="S121" s="169">
        <v>0</v>
      </c>
      <c r="T121" s="170">
        <f>S121*H121</f>
        <v>0</v>
      </c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R121" s="171" t="s">
        <v>149</v>
      </c>
      <c r="AT121" s="171" t="s">
        <v>57</v>
      </c>
      <c r="AU121" s="171" t="s">
        <v>16</v>
      </c>
      <c r="AY121" s="115" t="s">
        <v>54</v>
      </c>
      <c r="BE121" s="172">
        <f>IF(N121="základní",J121,0)</f>
        <v>0</v>
      </c>
      <c r="BF121" s="172">
        <f>IF(N121="snížená",J121,0)</f>
        <v>0</v>
      </c>
      <c r="BG121" s="172">
        <f>IF(N121="zákl. přenesená",J121,0)</f>
        <v>0</v>
      </c>
      <c r="BH121" s="172">
        <f>IF(N121="sníž. přenesená",J121,0)</f>
        <v>0</v>
      </c>
      <c r="BI121" s="172">
        <f>IF(N121="nulová",J121,0)</f>
        <v>0</v>
      </c>
      <c r="BJ121" s="115" t="s">
        <v>15</v>
      </c>
      <c r="BK121" s="172">
        <f>ROUND(I121*H121,2)</f>
        <v>0</v>
      </c>
      <c r="BL121" s="115" t="s">
        <v>149</v>
      </c>
      <c r="BM121" s="171" t="s">
        <v>268</v>
      </c>
    </row>
    <row r="122" spans="1:65" s="103" customFormat="1" ht="24.2" customHeight="1">
      <c r="A122" s="99"/>
      <c r="B122" s="104"/>
      <c r="C122" s="160">
        <v>63</v>
      </c>
      <c r="D122" s="160" t="s">
        <v>57</v>
      </c>
      <c r="E122" s="161" t="s">
        <v>269</v>
      </c>
      <c r="F122" s="162" t="s">
        <v>336</v>
      </c>
      <c r="G122" s="163" t="s">
        <v>60</v>
      </c>
      <c r="H122" s="164">
        <v>2</v>
      </c>
      <c r="I122" s="204"/>
      <c r="J122" s="165">
        <f>ROUND(I122*H122,2)</f>
        <v>0</v>
      </c>
      <c r="K122" s="166"/>
      <c r="L122" s="104"/>
      <c r="M122" s="167" t="s">
        <v>0</v>
      </c>
      <c r="N122" s="168" t="s">
        <v>9</v>
      </c>
      <c r="O122" s="169">
        <v>1.3</v>
      </c>
      <c r="P122" s="169">
        <f>O122*H122</f>
        <v>2.6</v>
      </c>
      <c r="Q122" s="169">
        <v>0.00096</v>
      </c>
      <c r="R122" s="169">
        <f>Q122*H122</f>
        <v>0.00192</v>
      </c>
      <c r="S122" s="169">
        <v>0</v>
      </c>
      <c r="T122" s="170">
        <f>S122*H122</f>
        <v>0</v>
      </c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R122" s="171" t="s">
        <v>61</v>
      </c>
      <c r="AT122" s="171" t="s">
        <v>57</v>
      </c>
      <c r="AU122" s="171" t="s">
        <v>16</v>
      </c>
      <c r="AY122" s="115" t="s">
        <v>54</v>
      </c>
      <c r="BE122" s="172">
        <f>IF(N122="základní",J122,0)</f>
        <v>0</v>
      </c>
      <c r="BF122" s="172">
        <f>IF(N122="snížená",J122,0)</f>
        <v>0</v>
      </c>
      <c r="BG122" s="172">
        <f>IF(N122="zákl. přenesená",J122,0)</f>
        <v>0</v>
      </c>
      <c r="BH122" s="172">
        <f>IF(N122="sníž. přenesená",J122,0)</f>
        <v>0</v>
      </c>
      <c r="BI122" s="172">
        <f>IF(N122="nulová",J122,0)</f>
        <v>0</v>
      </c>
      <c r="BJ122" s="115" t="s">
        <v>15</v>
      </c>
      <c r="BK122" s="172">
        <f>ROUND(I122*H122,2)</f>
        <v>0</v>
      </c>
      <c r="BL122" s="115" t="s">
        <v>61</v>
      </c>
      <c r="BM122" s="171" t="s">
        <v>270</v>
      </c>
    </row>
    <row r="123" spans="1:65" s="103" customFormat="1" ht="21.75" customHeight="1">
      <c r="A123" s="99"/>
      <c r="B123" s="104"/>
      <c r="C123" s="160">
        <v>64</v>
      </c>
      <c r="D123" s="173" t="s">
        <v>63</v>
      </c>
      <c r="E123" s="174" t="s">
        <v>271</v>
      </c>
      <c r="F123" s="175" t="s">
        <v>272</v>
      </c>
      <c r="G123" s="176" t="s">
        <v>76</v>
      </c>
      <c r="H123" s="177">
        <v>1.35</v>
      </c>
      <c r="I123" s="205"/>
      <c r="J123" s="178">
        <f>ROUND(I123*H123,2)</f>
        <v>0</v>
      </c>
      <c r="K123" s="179"/>
      <c r="L123" s="180"/>
      <c r="M123" s="181" t="s">
        <v>0</v>
      </c>
      <c r="N123" s="182" t="s">
        <v>9</v>
      </c>
      <c r="O123" s="169">
        <v>0</v>
      </c>
      <c r="P123" s="169">
        <f>O123*H123</f>
        <v>0</v>
      </c>
      <c r="Q123" s="169">
        <v>0</v>
      </c>
      <c r="R123" s="169">
        <f>Q123*H123</f>
        <v>0</v>
      </c>
      <c r="S123" s="169">
        <v>0</v>
      </c>
      <c r="T123" s="170">
        <f>S123*H123</f>
        <v>0</v>
      </c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R123" s="171" t="s">
        <v>66</v>
      </c>
      <c r="AT123" s="171" t="s">
        <v>63</v>
      </c>
      <c r="AU123" s="171" t="s">
        <v>16</v>
      </c>
      <c r="AY123" s="115" t="s">
        <v>54</v>
      </c>
      <c r="BE123" s="172">
        <f>IF(N123="základní",J123,0)</f>
        <v>0</v>
      </c>
      <c r="BF123" s="172">
        <f>IF(N123="snížená",J123,0)</f>
        <v>0</v>
      </c>
      <c r="BG123" s="172">
        <f>IF(N123="zákl. přenesená",J123,0)</f>
        <v>0</v>
      </c>
      <c r="BH123" s="172">
        <f>IF(N123="sníž. přenesená",J123,0)</f>
        <v>0</v>
      </c>
      <c r="BI123" s="172">
        <f>IF(N123="nulová",J123,0)</f>
        <v>0</v>
      </c>
      <c r="BJ123" s="115" t="s">
        <v>15</v>
      </c>
      <c r="BK123" s="172">
        <f>ROUND(I123*H123,2)</f>
        <v>0</v>
      </c>
      <c r="BL123" s="115" t="s">
        <v>61</v>
      </c>
      <c r="BM123" s="171" t="s">
        <v>273</v>
      </c>
    </row>
    <row r="124" spans="2:63" s="147" customFormat="1" ht="22.9" customHeight="1">
      <c r="B124" s="148"/>
      <c r="D124" s="149" t="s">
        <v>13</v>
      </c>
      <c r="E124" s="158" t="s">
        <v>274</v>
      </c>
      <c r="F124" s="158" t="s">
        <v>275</v>
      </c>
      <c r="J124" s="159">
        <f>BK124</f>
        <v>0</v>
      </c>
      <c r="L124" s="148"/>
      <c r="M124" s="152"/>
      <c r="N124" s="153"/>
      <c r="O124" s="153"/>
      <c r="P124" s="154">
        <f>P125</f>
        <v>1.18</v>
      </c>
      <c r="Q124" s="153"/>
      <c r="R124" s="154">
        <f>R125</f>
        <v>0</v>
      </c>
      <c r="S124" s="153"/>
      <c r="T124" s="155">
        <f>T125</f>
        <v>0.033</v>
      </c>
      <c r="V124" s="99"/>
      <c r="AR124" s="149" t="s">
        <v>16</v>
      </c>
      <c r="AT124" s="156" t="s">
        <v>13</v>
      </c>
      <c r="AU124" s="156" t="s">
        <v>15</v>
      </c>
      <c r="AY124" s="149" t="s">
        <v>54</v>
      </c>
      <c r="BK124" s="157">
        <f>BK125</f>
        <v>0</v>
      </c>
    </row>
    <row r="125" spans="1:65" s="103" customFormat="1" ht="16.5" customHeight="1">
      <c r="A125" s="99"/>
      <c r="B125" s="104"/>
      <c r="C125" s="160">
        <v>65</v>
      </c>
      <c r="D125" s="160" t="s">
        <v>57</v>
      </c>
      <c r="E125" s="161" t="s">
        <v>276</v>
      </c>
      <c r="F125" s="162" t="s">
        <v>277</v>
      </c>
      <c r="G125" s="163" t="s">
        <v>60</v>
      </c>
      <c r="H125" s="164">
        <v>2</v>
      </c>
      <c r="I125" s="204"/>
      <c r="J125" s="165">
        <f>ROUND(I125*H125,2)</f>
        <v>0</v>
      </c>
      <c r="K125" s="166"/>
      <c r="L125" s="104"/>
      <c r="M125" s="167" t="s">
        <v>0</v>
      </c>
      <c r="N125" s="168" t="s">
        <v>9</v>
      </c>
      <c r="O125" s="169">
        <v>0.59</v>
      </c>
      <c r="P125" s="169">
        <f>O125*H125</f>
        <v>1.18</v>
      </c>
      <c r="Q125" s="169">
        <v>0</v>
      </c>
      <c r="R125" s="169">
        <f>Q125*H125</f>
        <v>0</v>
      </c>
      <c r="S125" s="169">
        <v>0.0165</v>
      </c>
      <c r="T125" s="170">
        <f>S125*H125</f>
        <v>0.033</v>
      </c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R125" s="171" t="s">
        <v>149</v>
      </c>
      <c r="AT125" s="171" t="s">
        <v>57</v>
      </c>
      <c r="AU125" s="171" t="s">
        <v>16</v>
      </c>
      <c r="AY125" s="115" t="s">
        <v>54</v>
      </c>
      <c r="BE125" s="172">
        <f>IF(N125="základní",J125,0)</f>
        <v>0</v>
      </c>
      <c r="BF125" s="172">
        <f>IF(N125="snížená",J125,0)</f>
        <v>0</v>
      </c>
      <c r="BG125" s="172">
        <f>IF(N125="zákl. přenesená",J125,0)</f>
        <v>0</v>
      </c>
      <c r="BH125" s="172">
        <f>IF(N125="sníž. přenesená",J125,0)</f>
        <v>0</v>
      </c>
      <c r="BI125" s="172">
        <f>IF(N125="nulová",J125,0)</f>
        <v>0</v>
      </c>
      <c r="BJ125" s="115" t="s">
        <v>15</v>
      </c>
      <c r="BK125" s="172">
        <f>ROUND(I125*H125,2)</f>
        <v>0</v>
      </c>
      <c r="BL125" s="115" t="s">
        <v>149</v>
      </c>
      <c r="BM125" s="171" t="s">
        <v>278</v>
      </c>
    </row>
    <row r="126" spans="2:63" s="147" customFormat="1" ht="22.9" customHeight="1">
      <c r="B126" s="148"/>
      <c r="D126" s="149" t="s">
        <v>13</v>
      </c>
      <c r="E126" s="158" t="s">
        <v>279</v>
      </c>
      <c r="F126" s="158" t="s">
        <v>280</v>
      </c>
      <c r="J126" s="159">
        <f>BK126</f>
        <v>0</v>
      </c>
      <c r="L126" s="148"/>
      <c r="M126" s="152"/>
      <c r="N126" s="153"/>
      <c r="O126" s="153"/>
      <c r="P126" s="154">
        <f>SUM(P127:P129)</f>
        <v>21.113500000000002</v>
      </c>
      <c r="Q126" s="153"/>
      <c r="R126" s="154">
        <f>SUM(R127:R129)</f>
        <v>0.025019999999999997</v>
      </c>
      <c r="S126" s="153"/>
      <c r="T126" s="155">
        <f>SUM(T127:T129)</f>
        <v>0</v>
      </c>
      <c r="V126" s="99"/>
      <c r="AR126" s="149" t="s">
        <v>16</v>
      </c>
      <c r="AT126" s="156" t="s">
        <v>13</v>
      </c>
      <c r="AU126" s="156" t="s">
        <v>15</v>
      </c>
      <c r="AY126" s="149" t="s">
        <v>54</v>
      </c>
      <c r="BK126" s="157">
        <f>SUM(BK127:BK129)</f>
        <v>0</v>
      </c>
    </row>
    <row r="127" spans="1:65" s="103" customFormat="1" ht="16.5" customHeight="1">
      <c r="A127" s="99"/>
      <c r="B127" s="104"/>
      <c r="C127" s="160">
        <v>66</v>
      </c>
      <c r="D127" s="160" t="s">
        <v>57</v>
      </c>
      <c r="E127" s="161" t="s">
        <v>281</v>
      </c>
      <c r="F127" s="162" t="s">
        <v>282</v>
      </c>
      <c r="G127" s="163" t="s">
        <v>183</v>
      </c>
      <c r="H127" s="164">
        <v>29.3</v>
      </c>
      <c r="I127" s="204"/>
      <c r="J127" s="165">
        <f>ROUND(I127*H127,2)</f>
        <v>0</v>
      </c>
      <c r="K127" s="166"/>
      <c r="L127" s="104"/>
      <c r="M127" s="167" t="s">
        <v>0</v>
      </c>
      <c r="N127" s="168" t="s">
        <v>9</v>
      </c>
      <c r="O127" s="169">
        <v>0.307</v>
      </c>
      <c r="P127" s="169">
        <f>O127*H127</f>
        <v>8.9951</v>
      </c>
      <c r="Q127" s="169">
        <v>0.0003</v>
      </c>
      <c r="R127" s="169">
        <f>Q127*H127</f>
        <v>0.00879</v>
      </c>
      <c r="S127" s="169">
        <v>0</v>
      </c>
      <c r="T127" s="170">
        <f>S127*H127</f>
        <v>0</v>
      </c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R127" s="171" t="s">
        <v>149</v>
      </c>
      <c r="AT127" s="171" t="s">
        <v>57</v>
      </c>
      <c r="AU127" s="171" t="s">
        <v>16</v>
      </c>
      <c r="AY127" s="115" t="s">
        <v>54</v>
      </c>
      <c r="BE127" s="172">
        <f>IF(N127="základní",J127,0)</f>
        <v>0</v>
      </c>
      <c r="BF127" s="172">
        <f>IF(N127="snížená",J127,0)</f>
        <v>0</v>
      </c>
      <c r="BG127" s="172">
        <f>IF(N127="zákl. přenesená",J127,0)</f>
        <v>0</v>
      </c>
      <c r="BH127" s="172">
        <f>IF(N127="sníž. přenesená",J127,0)</f>
        <v>0</v>
      </c>
      <c r="BI127" s="172">
        <f>IF(N127="nulová",J127,0)</f>
        <v>0</v>
      </c>
      <c r="BJ127" s="115" t="s">
        <v>15</v>
      </c>
      <c r="BK127" s="172">
        <f>ROUND(I127*H127,2)</f>
        <v>0</v>
      </c>
      <c r="BL127" s="115" t="s">
        <v>149</v>
      </c>
      <c r="BM127" s="171" t="s">
        <v>283</v>
      </c>
    </row>
    <row r="128" spans="1:65" s="103" customFormat="1" ht="16.5" customHeight="1">
      <c r="A128" s="99"/>
      <c r="B128" s="104"/>
      <c r="C128" s="160">
        <v>67</v>
      </c>
      <c r="D128" s="160" t="s">
        <v>57</v>
      </c>
      <c r="E128" s="161" t="s">
        <v>284</v>
      </c>
      <c r="F128" s="162" t="s">
        <v>285</v>
      </c>
      <c r="G128" s="163" t="s">
        <v>76</v>
      </c>
      <c r="H128" s="164">
        <v>54.1</v>
      </c>
      <c r="I128" s="204"/>
      <c r="J128" s="165">
        <f>ROUND(I128*H128,2)</f>
        <v>0</v>
      </c>
      <c r="K128" s="166"/>
      <c r="L128" s="104"/>
      <c r="M128" s="167" t="s">
        <v>0</v>
      </c>
      <c r="N128" s="168" t="s">
        <v>9</v>
      </c>
      <c r="O128" s="169">
        <v>0.224</v>
      </c>
      <c r="P128" s="169">
        <f>O128*H128</f>
        <v>12.118400000000001</v>
      </c>
      <c r="Q128" s="169">
        <v>0.0003</v>
      </c>
      <c r="R128" s="169">
        <f>Q128*H128</f>
        <v>0.016229999999999998</v>
      </c>
      <c r="S128" s="169">
        <v>0</v>
      </c>
      <c r="T128" s="170">
        <f>S128*H128</f>
        <v>0</v>
      </c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R128" s="171" t="s">
        <v>149</v>
      </c>
      <c r="AT128" s="171" t="s">
        <v>57</v>
      </c>
      <c r="AU128" s="171" t="s">
        <v>16</v>
      </c>
      <c r="AY128" s="115" t="s">
        <v>54</v>
      </c>
      <c r="BE128" s="172">
        <f>IF(N128="základní",J128,0)</f>
        <v>0</v>
      </c>
      <c r="BF128" s="172">
        <f>IF(N128="snížená",J128,0)</f>
        <v>0</v>
      </c>
      <c r="BG128" s="172">
        <f>IF(N128="zákl. přenesená",J128,0)</f>
        <v>0</v>
      </c>
      <c r="BH128" s="172">
        <f>IF(N128="sníž. přenesená",J128,0)</f>
        <v>0</v>
      </c>
      <c r="BI128" s="172">
        <f>IF(N128="nulová",J128,0)</f>
        <v>0</v>
      </c>
      <c r="BJ128" s="115" t="s">
        <v>15</v>
      </c>
      <c r="BK128" s="172">
        <f>ROUND(I128*H128,2)</f>
        <v>0</v>
      </c>
      <c r="BL128" s="115" t="s">
        <v>149</v>
      </c>
      <c r="BM128" s="171" t="s">
        <v>286</v>
      </c>
    </row>
    <row r="129" spans="1:65" s="103" customFormat="1" ht="24.2" customHeight="1">
      <c r="A129" s="99"/>
      <c r="B129" s="104"/>
      <c r="C129" s="160">
        <v>68</v>
      </c>
      <c r="D129" s="160" t="s">
        <v>57</v>
      </c>
      <c r="E129" s="161" t="s">
        <v>287</v>
      </c>
      <c r="F129" s="162" t="s">
        <v>288</v>
      </c>
      <c r="G129" s="163" t="s">
        <v>289</v>
      </c>
      <c r="H129" s="164">
        <v>659.71</v>
      </c>
      <c r="I129" s="204"/>
      <c r="J129" s="165">
        <f>ROUND(I129*H129,2)</f>
        <v>0</v>
      </c>
      <c r="K129" s="166"/>
      <c r="L129" s="104"/>
      <c r="M129" s="167" t="s">
        <v>0</v>
      </c>
      <c r="N129" s="168" t="s">
        <v>9</v>
      </c>
      <c r="O129" s="169">
        <v>0</v>
      </c>
      <c r="P129" s="169">
        <f>O129*H129</f>
        <v>0</v>
      </c>
      <c r="Q129" s="169">
        <v>0</v>
      </c>
      <c r="R129" s="169">
        <f>Q129*H129</f>
        <v>0</v>
      </c>
      <c r="S129" s="169">
        <v>0</v>
      </c>
      <c r="T129" s="170">
        <f>S129*H129</f>
        <v>0</v>
      </c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R129" s="171" t="s">
        <v>149</v>
      </c>
      <c r="AT129" s="171" t="s">
        <v>57</v>
      </c>
      <c r="AU129" s="171" t="s">
        <v>16</v>
      </c>
      <c r="AY129" s="115" t="s">
        <v>54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15" t="s">
        <v>15</v>
      </c>
      <c r="BK129" s="172">
        <f>ROUND(I129*H129,2)</f>
        <v>0</v>
      </c>
      <c r="BL129" s="115" t="s">
        <v>149</v>
      </c>
      <c r="BM129" s="171" t="s">
        <v>290</v>
      </c>
    </row>
    <row r="130" spans="2:63" s="147" customFormat="1" ht="22.9" customHeight="1">
      <c r="B130" s="148"/>
      <c r="D130" s="149" t="s">
        <v>13</v>
      </c>
      <c r="E130" s="158" t="s">
        <v>291</v>
      </c>
      <c r="F130" s="158" t="s">
        <v>292</v>
      </c>
      <c r="J130" s="159">
        <f>BK130</f>
        <v>0</v>
      </c>
      <c r="L130" s="148"/>
      <c r="M130" s="152"/>
      <c r="N130" s="153"/>
      <c r="O130" s="153"/>
      <c r="P130" s="154">
        <f>SUM(P131:P136)</f>
        <v>5.355239999999999</v>
      </c>
      <c r="Q130" s="153"/>
      <c r="R130" s="154">
        <f>SUM(R131:R136)</f>
        <v>0.0026751999999999995</v>
      </c>
      <c r="S130" s="153"/>
      <c r="T130" s="155">
        <f>SUM(T131:T136)</f>
        <v>0.00041999999999999996</v>
      </c>
      <c r="V130" s="99"/>
      <c r="AR130" s="149" t="s">
        <v>16</v>
      </c>
      <c r="AT130" s="156" t="s">
        <v>13</v>
      </c>
      <c r="AU130" s="156" t="s">
        <v>15</v>
      </c>
      <c r="AY130" s="149" t="s">
        <v>54</v>
      </c>
      <c r="BK130" s="157">
        <f>SUM(BK131:BK136)</f>
        <v>0</v>
      </c>
    </row>
    <row r="131" spans="1:65" s="103" customFormat="1" ht="24.2" customHeight="1">
      <c r="A131" s="99"/>
      <c r="B131" s="104"/>
      <c r="C131" s="160">
        <v>69</v>
      </c>
      <c r="D131" s="160" t="s">
        <v>57</v>
      </c>
      <c r="E131" s="161" t="s">
        <v>293</v>
      </c>
      <c r="F131" s="162" t="s">
        <v>294</v>
      </c>
      <c r="G131" s="163" t="s">
        <v>76</v>
      </c>
      <c r="H131" s="164">
        <v>12</v>
      </c>
      <c r="I131" s="204"/>
      <c r="J131" s="165">
        <f aca="true" t="shared" si="40" ref="J131:J136">ROUND(I131*H131,2)</f>
        <v>0</v>
      </c>
      <c r="K131" s="166"/>
      <c r="L131" s="104"/>
      <c r="M131" s="167" t="s">
        <v>0</v>
      </c>
      <c r="N131" s="168" t="s">
        <v>9</v>
      </c>
      <c r="O131" s="169">
        <v>0.014</v>
      </c>
      <c r="P131" s="169">
        <f aca="true" t="shared" si="41" ref="P131:P136">O131*H131</f>
        <v>0.168</v>
      </c>
      <c r="Q131" s="169">
        <v>0</v>
      </c>
      <c r="R131" s="169">
        <f aca="true" t="shared" si="42" ref="R131:R136">Q131*H131</f>
        <v>0</v>
      </c>
      <c r="S131" s="169">
        <v>3.5E-05</v>
      </c>
      <c r="T131" s="170">
        <f aca="true" t="shared" si="43" ref="T131:T136">S131*H131</f>
        <v>0.00041999999999999996</v>
      </c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R131" s="171" t="s">
        <v>149</v>
      </c>
      <c r="AT131" s="171" t="s">
        <v>57</v>
      </c>
      <c r="AU131" s="171" t="s">
        <v>16</v>
      </c>
      <c r="AY131" s="115" t="s">
        <v>54</v>
      </c>
      <c r="BE131" s="172">
        <f aca="true" t="shared" si="44" ref="BE131:BE136">IF(N131="základní",J131,0)</f>
        <v>0</v>
      </c>
      <c r="BF131" s="172">
        <f aca="true" t="shared" si="45" ref="BF131:BF136">IF(N131="snížená",J131,0)</f>
        <v>0</v>
      </c>
      <c r="BG131" s="172">
        <f aca="true" t="shared" si="46" ref="BG131:BG136">IF(N131="zákl. přenesená",J131,0)</f>
        <v>0</v>
      </c>
      <c r="BH131" s="172">
        <f aca="true" t="shared" si="47" ref="BH131:BH136">IF(N131="sníž. přenesená",J131,0)</f>
        <v>0</v>
      </c>
      <c r="BI131" s="172">
        <f aca="true" t="shared" si="48" ref="BI131:BI136">IF(N131="nulová",J131,0)</f>
        <v>0</v>
      </c>
      <c r="BJ131" s="115" t="s">
        <v>15</v>
      </c>
      <c r="BK131" s="172">
        <f aca="true" t="shared" si="49" ref="BK131:BK136">ROUND(I131*H131,2)</f>
        <v>0</v>
      </c>
      <c r="BL131" s="115" t="s">
        <v>149</v>
      </c>
      <c r="BM131" s="171" t="s">
        <v>295</v>
      </c>
    </row>
    <row r="132" spans="1:65" s="103" customFormat="1" ht="16.5" customHeight="1">
      <c r="A132" s="99"/>
      <c r="B132" s="104"/>
      <c r="C132" s="173">
        <v>70</v>
      </c>
      <c r="D132" s="173" t="s">
        <v>63</v>
      </c>
      <c r="E132" s="174" t="s">
        <v>296</v>
      </c>
      <c r="F132" s="175" t="s">
        <v>297</v>
      </c>
      <c r="G132" s="176" t="s">
        <v>76</v>
      </c>
      <c r="H132" s="177">
        <v>12.6</v>
      </c>
      <c r="I132" s="205"/>
      <c r="J132" s="178">
        <f t="shared" si="40"/>
        <v>0</v>
      </c>
      <c r="K132" s="179"/>
      <c r="L132" s="180"/>
      <c r="M132" s="181" t="s">
        <v>0</v>
      </c>
      <c r="N132" s="182" t="s">
        <v>9</v>
      </c>
      <c r="O132" s="169">
        <v>0</v>
      </c>
      <c r="P132" s="169">
        <f t="shared" si="41"/>
        <v>0</v>
      </c>
      <c r="Q132" s="169">
        <v>0</v>
      </c>
      <c r="R132" s="169">
        <f t="shared" si="42"/>
        <v>0</v>
      </c>
      <c r="S132" s="169">
        <v>0</v>
      </c>
      <c r="T132" s="170">
        <f t="shared" si="43"/>
        <v>0</v>
      </c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R132" s="171" t="s">
        <v>84</v>
      </c>
      <c r="AT132" s="171" t="s">
        <v>63</v>
      </c>
      <c r="AU132" s="171" t="s">
        <v>16</v>
      </c>
      <c r="AY132" s="115" t="s">
        <v>54</v>
      </c>
      <c r="BE132" s="172">
        <f t="shared" si="44"/>
        <v>0</v>
      </c>
      <c r="BF132" s="172">
        <f t="shared" si="45"/>
        <v>0</v>
      </c>
      <c r="BG132" s="172">
        <f t="shared" si="46"/>
        <v>0</v>
      </c>
      <c r="BH132" s="172">
        <f t="shared" si="47"/>
        <v>0</v>
      </c>
      <c r="BI132" s="172">
        <f t="shared" si="48"/>
        <v>0</v>
      </c>
      <c r="BJ132" s="115" t="s">
        <v>15</v>
      </c>
      <c r="BK132" s="172">
        <f t="shared" si="49"/>
        <v>0</v>
      </c>
      <c r="BL132" s="115" t="s">
        <v>149</v>
      </c>
      <c r="BM132" s="171" t="s">
        <v>298</v>
      </c>
    </row>
    <row r="133" spans="1:65" s="103" customFormat="1" ht="24.2" customHeight="1">
      <c r="A133" s="99"/>
      <c r="B133" s="104"/>
      <c r="C133" s="160">
        <v>71</v>
      </c>
      <c r="D133" s="160" t="s">
        <v>57</v>
      </c>
      <c r="E133" s="161" t="s">
        <v>299</v>
      </c>
      <c r="F133" s="162" t="s">
        <v>300</v>
      </c>
      <c r="G133" s="163" t="s">
        <v>76</v>
      </c>
      <c r="H133" s="164">
        <v>16.72</v>
      </c>
      <c r="I133" s="204"/>
      <c r="J133" s="165">
        <f t="shared" si="40"/>
        <v>0</v>
      </c>
      <c r="K133" s="166"/>
      <c r="L133" s="104"/>
      <c r="M133" s="167" t="s">
        <v>0</v>
      </c>
      <c r="N133" s="168" t="s">
        <v>9</v>
      </c>
      <c r="O133" s="169">
        <v>0.093</v>
      </c>
      <c r="P133" s="169">
        <f t="shared" si="41"/>
        <v>1.55496</v>
      </c>
      <c r="Q133" s="169">
        <v>2E-05</v>
      </c>
      <c r="R133" s="169">
        <f t="shared" si="42"/>
        <v>0.0003344</v>
      </c>
      <c r="S133" s="169">
        <v>0</v>
      </c>
      <c r="T133" s="170">
        <f t="shared" si="43"/>
        <v>0</v>
      </c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R133" s="171" t="s">
        <v>149</v>
      </c>
      <c r="AT133" s="171" t="s">
        <v>57</v>
      </c>
      <c r="AU133" s="171" t="s">
        <v>16</v>
      </c>
      <c r="AY133" s="115" t="s">
        <v>54</v>
      </c>
      <c r="BE133" s="172">
        <f t="shared" si="44"/>
        <v>0</v>
      </c>
      <c r="BF133" s="172">
        <f t="shared" si="45"/>
        <v>0</v>
      </c>
      <c r="BG133" s="172">
        <f t="shared" si="46"/>
        <v>0</v>
      </c>
      <c r="BH133" s="172">
        <f t="shared" si="47"/>
        <v>0</v>
      </c>
      <c r="BI133" s="172">
        <f t="shared" si="48"/>
        <v>0</v>
      </c>
      <c r="BJ133" s="115" t="s">
        <v>15</v>
      </c>
      <c r="BK133" s="172">
        <f t="shared" si="49"/>
        <v>0</v>
      </c>
      <c r="BL133" s="115" t="s">
        <v>149</v>
      </c>
      <c r="BM133" s="171" t="s">
        <v>301</v>
      </c>
    </row>
    <row r="134" spans="1:65" s="103" customFormat="1" ht="21.75" customHeight="1">
      <c r="A134" s="99"/>
      <c r="B134" s="104"/>
      <c r="C134" s="173">
        <v>72</v>
      </c>
      <c r="D134" s="160" t="s">
        <v>57</v>
      </c>
      <c r="E134" s="161" t="s">
        <v>302</v>
      </c>
      <c r="F134" s="162" t="s">
        <v>303</v>
      </c>
      <c r="G134" s="163" t="s">
        <v>76</v>
      </c>
      <c r="H134" s="164">
        <v>16.72</v>
      </c>
      <c r="I134" s="204"/>
      <c r="J134" s="165">
        <f t="shared" si="40"/>
        <v>0</v>
      </c>
      <c r="K134" s="166"/>
      <c r="L134" s="104"/>
      <c r="M134" s="167" t="s">
        <v>0</v>
      </c>
      <c r="N134" s="168" t="s">
        <v>9</v>
      </c>
      <c r="O134" s="169">
        <v>0.01</v>
      </c>
      <c r="P134" s="169">
        <f t="shared" si="41"/>
        <v>0.1672</v>
      </c>
      <c r="Q134" s="169">
        <v>0</v>
      </c>
      <c r="R134" s="169">
        <f t="shared" si="42"/>
        <v>0</v>
      </c>
      <c r="S134" s="169">
        <v>0</v>
      </c>
      <c r="T134" s="170">
        <f t="shared" si="43"/>
        <v>0</v>
      </c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R134" s="171" t="s">
        <v>149</v>
      </c>
      <c r="AT134" s="171" t="s">
        <v>57</v>
      </c>
      <c r="AU134" s="171" t="s">
        <v>16</v>
      </c>
      <c r="AY134" s="115" t="s">
        <v>54</v>
      </c>
      <c r="BE134" s="172">
        <f t="shared" si="44"/>
        <v>0</v>
      </c>
      <c r="BF134" s="172">
        <f t="shared" si="45"/>
        <v>0</v>
      </c>
      <c r="BG134" s="172">
        <f t="shared" si="46"/>
        <v>0</v>
      </c>
      <c r="BH134" s="172">
        <f t="shared" si="47"/>
        <v>0</v>
      </c>
      <c r="BI134" s="172">
        <f t="shared" si="48"/>
        <v>0</v>
      </c>
      <c r="BJ134" s="115" t="s">
        <v>15</v>
      </c>
      <c r="BK134" s="172">
        <f t="shared" si="49"/>
        <v>0</v>
      </c>
      <c r="BL134" s="115" t="s">
        <v>149</v>
      </c>
      <c r="BM134" s="171" t="s">
        <v>304</v>
      </c>
    </row>
    <row r="135" spans="1:65" s="103" customFormat="1" ht="24.2" customHeight="1">
      <c r="A135" s="99"/>
      <c r="B135" s="104"/>
      <c r="C135" s="160">
        <v>73</v>
      </c>
      <c r="D135" s="160" t="s">
        <v>57</v>
      </c>
      <c r="E135" s="161" t="s">
        <v>305</v>
      </c>
      <c r="F135" s="162" t="s">
        <v>306</v>
      </c>
      <c r="G135" s="163" t="s">
        <v>76</v>
      </c>
      <c r="H135" s="164">
        <v>16.72</v>
      </c>
      <c r="I135" s="204"/>
      <c r="J135" s="165">
        <f t="shared" si="40"/>
        <v>0</v>
      </c>
      <c r="K135" s="166"/>
      <c r="L135" s="104"/>
      <c r="M135" s="167" t="s">
        <v>0</v>
      </c>
      <c r="N135" s="168" t="s">
        <v>9</v>
      </c>
      <c r="O135" s="169">
        <v>0.149</v>
      </c>
      <c r="P135" s="169">
        <f t="shared" si="41"/>
        <v>2.4912799999999997</v>
      </c>
      <c r="Q135" s="169">
        <v>0.00014</v>
      </c>
      <c r="R135" s="169">
        <f t="shared" si="42"/>
        <v>0.0023407999999999997</v>
      </c>
      <c r="S135" s="169">
        <v>0</v>
      </c>
      <c r="T135" s="170">
        <f t="shared" si="43"/>
        <v>0</v>
      </c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R135" s="171" t="s">
        <v>149</v>
      </c>
      <c r="AT135" s="171" t="s">
        <v>57</v>
      </c>
      <c r="AU135" s="171" t="s">
        <v>16</v>
      </c>
      <c r="AY135" s="115" t="s">
        <v>54</v>
      </c>
      <c r="BE135" s="172">
        <f t="shared" si="44"/>
        <v>0</v>
      </c>
      <c r="BF135" s="172">
        <f t="shared" si="45"/>
        <v>0</v>
      </c>
      <c r="BG135" s="172">
        <f t="shared" si="46"/>
        <v>0</v>
      </c>
      <c r="BH135" s="172">
        <f t="shared" si="47"/>
        <v>0</v>
      </c>
      <c r="BI135" s="172">
        <f t="shared" si="48"/>
        <v>0</v>
      </c>
      <c r="BJ135" s="115" t="s">
        <v>15</v>
      </c>
      <c r="BK135" s="172">
        <f t="shared" si="49"/>
        <v>0</v>
      </c>
      <c r="BL135" s="115" t="s">
        <v>149</v>
      </c>
      <c r="BM135" s="171" t="s">
        <v>307</v>
      </c>
    </row>
    <row r="136" spans="1:65" s="103" customFormat="1" ht="16.5" customHeight="1">
      <c r="A136" s="99"/>
      <c r="B136" s="104"/>
      <c r="C136" s="173">
        <v>74</v>
      </c>
      <c r="D136" s="160" t="s">
        <v>57</v>
      </c>
      <c r="E136" s="161" t="s">
        <v>308</v>
      </c>
      <c r="F136" s="162" t="s">
        <v>309</v>
      </c>
      <c r="G136" s="163" t="s">
        <v>76</v>
      </c>
      <c r="H136" s="164">
        <v>54.1</v>
      </c>
      <c r="I136" s="204"/>
      <c r="J136" s="165">
        <f t="shared" si="40"/>
        <v>0</v>
      </c>
      <c r="K136" s="166"/>
      <c r="L136" s="104"/>
      <c r="M136" s="167" t="s">
        <v>0</v>
      </c>
      <c r="N136" s="168" t="s">
        <v>9</v>
      </c>
      <c r="O136" s="169">
        <v>0.018</v>
      </c>
      <c r="P136" s="169">
        <f t="shared" si="41"/>
        <v>0.9738</v>
      </c>
      <c r="Q136" s="169">
        <v>0</v>
      </c>
      <c r="R136" s="169">
        <f t="shared" si="42"/>
        <v>0</v>
      </c>
      <c r="S136" s="169">
        <v>0</v>
      </c>
      <c r="T136" s="170">
        <f t="shared" si="43"/>
        <v>0</v>
      </c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R136" s="171" t="s">
        <v>149</v>
      </c>
      <c r="AT136" s="171" t="s">
        <v>57</v>
      </c>
      <c r="AU136" s="171" t="s">
        <v>16</v>
      </c>
      <c r="AY136" s="115" t="s">
        <v>54</v>
      </c>
      <c r="BE136" s="172">
        <f t="shared" si="44"/>
        <v>0</v>
      </c>
      <c r="BF136" s="172">
        <f t="shared" si="45"/>
        <v>0</v>
      </c>
      <c r="BG136" s="172">
        <f t="shared" si="46"/>
        <v>0</v>
      </c>
      <c r="BH136" s="172">
        <f t="shared" si="47"/>
        <v>0</v>
      </c>
      <c r="BI136" s="172">
        <f t="shared" si="48"/>
        <v>0</v>
      </c>
      <c r="BJ136" s="115" t="s">
        <v>15</v>
      </c>
      <c r="BK136" s="172">
        <f t="shared" si="49"/>
        <v>0</v>
      </c>
      <c r="BL136" s="115" t="s">
        <v>149</v>
      </c>
      <c r="BM136" s="171" t="s">
        <v>310</v>
      </c>
    </row>
    <row r="137" spans="2:63" s="147" customFormat="1" ht="22.9" customHeight="1">
      <c r="B137" s="148"/>
      <c r="D137" s="149" t="s">
        <v>13</v>
      </c>
      <c r="E137" s="158" t="s">
        <v>311</v>
      </c>
      <c r="F137" s="158" t="s">
        <v>312</v>
      </c>
      <c r="J137" s="159">
        <f>BK137</f>
        <v>0</v>
      </c>
      <c r="L137" s="148"/>
      <c r="M137" s="152"/>
      <c r="N137" s="153"/>
      <c r="O137" s="153"/>
      <c r="P137" s="154">
        <f>SUM(P138:P143)</f>
        <v>24.5501</v>
      </c>
      <c r="Q137" s="153"/>
      <c r="R137" s="154">
        <f>SUM(R138:R143)</f>
        <v>0.12471850000000001</v>
      </c>
      <c r="S137" s="153"/>
      <c r="T137" s="155">
        <f>SUM(T138:T143)</f>
        <v>0.0186</v>
      </c>
      <c r="V137" s="99"/>
      <c r="AR137" s="149" t="s">
        <v>16</v>
      </c>
      <c r="AT137" s="156" t="s">
        <v>13</v>
      </c>
      <c r="AU137" s="156" t="s">
        <v>15</v>
      </c>
      <c r="AY137" s="149" t="s">
        <v>54</v>
      </c>
      <c r="BK137" s="157">
        <f>SUM(BK138:BK143)</f>
        <v>0</v>
      </c>
    </row>
    <row r="138" spans="1:65" s="103" customFormat="1" ht="16.5" customHeight="1">
      <c r="A138" s="99"/>
      <c r="B138" s="104"/>
      <c r="C138" s="160">
        <v>75</v>
      </c>
      <c r="D138" s="160" t="s">
        <v>57</v>
      </c>
      <c r="E138" s="161" t="s">
        <v>313</v>
      </c>
      <c r="F138" s="162" t="s">
        <v>314</v>
      </c>
      <c r="G138" s="163" t="s">
        <v>76</v>
      </c>
      <c r="H138" s="164">
        <v>60</v>
      </c>
      <c r="I138" s="204"/>
      <c r="J138" s="165">
        <f aca="true" t="shared" si="50" ref="J138:J143">ROUND(I138*H138,2)</f>
        <v>0</v>
      </c>
      <c r="K138" s="166"/>
      <c r="L138" s="104"/>
      <c r="M138" s="167" t="s">
        <v>0</v>
      </c>
      <c r="N138" s="168" t="s">
        <v>9</v>
      </c>
      <c r="O138" s="169">
        <v>0.074</v>
      </c>
      <c r="P138" s="169">
        <f aca="true" t="shared" si="51" ref="P138:P143">O138*H138</f>
        <v>4.4399999999999995</v>
      </c>
      <c r="Q138" s="169">
        <v>0.001</v>
      </c>
      <c r="R138" s="169">
        <f aca="true" t="shared" si="52" ref="R138:R143">Q138*H138</f>
        <v>0.06</v>
      </c>
      <c r="S138" s="169">
        <v>0.00031</v>
      </c>
      <c r="T138" s="170">
        <f aca="true" t="shared" si="53" ref="T138:T143">S138*H138</f>
        <v>0.0186</v>
      </c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R138" s="171" t="s">
        <v>149</v>
      </c>
      <c r="AT138" s="171" t="s">
        <v>57</v>
      </c>
      <c r="AU138" s="171" t="s">
        <v>16</v>
      </c>
      <c r="AY138" s="115" t="s">
        <v>54</v>
      </c>
      <c r="BE138" s="172">
        <f aca="true" t="shared" si="54" ref="BE138:BE143">IF(N138="základní",J138,0)</f>
        <v>0</v>
      </c>
      <c r="BF138" s="172">
        <f aca="true" t="shared" si="55" ref="BF138:BF143">IF(N138="snížená",J138,0)</f>
        <v>0</v>
      </c>
      <c r="BG138" s="172">
        <f aca="true" t="shared" si="56" ref="BG138:BG143">IF(N138="zákl. přenesená",J138,0)</f>
        <v>0</v>
      </c>
      <c r="BH138" s="172">
        <f aca="true" t="shared" si="57" ref="BH138:BH143">IF(N138="sníž. přenesená",J138,0)</f>
        <v>0</v>
      </c>
      <c r="BI138" s="172">
        <f aca="true" t="shared" si="58" ref="BI138:BI143">IF(N138="nulová",J138,0)</f>
        <v>0</v>
      </c>
      <c r="BJ138" s="115" t="s">
        <v>15</v>
      </c>
      <c r="BK138" s="172">
        <f aca="true" t="shared" si="59" ref="BK138:BK143">ROUND(I138*H138,2)</f>
        <v>0</v>
      </c>
      <c r="BL138" s="115" t="s">
        <v>149</v>
      </c>
      <c r="BM138" s="171" t="s">
        <v>315</v>
      </c>
    </row>
    <row r="139" spans="1:65" s="103" customFormat="1" ht="16.5" customHeight="1">
      <c r="A139" s="99"/>
      <c r="B139" s="104"/>
      <c r="C139" s="160">
        <v>76</v>
      </c>
      <c r="D139" s="160" t="s">
        <v>57</v>
      </c>
      <c r="E139" s="161" t="s">
        <v>316</v>
      </c>
      <c r="F139" s="162" t="s">
        <v>317</v>
      </c>
      <c r="G139" s="163" t="s">
        <v>76</v>
      </c>
      <c r="H139" s="164">
        <v>54.1</v>
      </c>
      <c r="I139" s="204"/>
      <c r="J139" s="165">
        <f t="shared" si="50"/>
        <v>0</v>
      </c>
      <c r="K139" s="166"/>
      <c r="L139" s="104"/>
      <c r="M139" s="167" t="s">
        <v>0</v>
      </c>
      <c r="N139" s="168" t="s">
        <v>9</v>
      </c>
      <c r="O139" s="169">
        <v>0.012</v>
      </c>
      <c r="P139" s="169">
        <f t="shared" si="51"/>
        <v>0.6492</v>
      </c>
      <c r="Q139" s="169">
        <v>0</v>
      </c>
      <c r="R139" s="169">
        <f t="shared" si="52"/>
        <v>0</v>
      </c>
      <c r="S139" s="169">
        <v>0</v>
      </c>
      <c r="T139" s="170">
        <f t="shared" si="53"/>
        <v>0</v>
      </c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R139" s="171" t="s">
        <v>149</v>
      </c>
      <c r="AT139" s="171" t="s">
        <v>57</v>
      </c>
      <c r="AU139" s="171" t="s">
        <v>16</v>
      </c>
      <c r="AY139" s="115" t="s">
        <v>54</v>
      </c>
      <c r="BE139" s="172">
        <f t="shared" si="54"/>
        <v>0</v>
      </c>
      <c r="BF139" s="172">
        <f t="shared" si="55"/>
        <v>0</v>
      </c>
      <c r="BG139" s="172">
        <f t="shared" si="56"/>
        <v>0</v>
      </c>
      <c r="BH139" s="172">
        <f t="shared" si="57"/>
        <v>0</v>
      </c>
      <c r="BI139" s="172">
        <f t="shared" si="58"/>
        <v>0</v>
      </c>
      <c r="BJ139" s="115" t="s">
        <v>15</v>
      </c>
      <c r="BK139" s="172">
        <f t="shared" si="59"/>
        <v>0</v>
      </c>
      <c r="BL139" s="115" t="s">
        <v>149</v>
      </c>
      <c r="BM139" s="171" t="s">
        <v>318</v>
      </c>
    </row>
    <row r="140" spans="1:65" s="103" customFormat="1" ht="16.5" customHeight="1">
      <c r="A140" s="99"/>
      <c r="B140" s="104"/>
      <c r="C140" s="160">
        <v>77</v>
      </c>
      <c r="D140" s="173" t="s">
        <v>63</v>
      </c>
      <c r="E140" s="174" t="s">
        <v>319</v>
      </c>
      <c r="F140" s="175" t="s">
        <v>320</v>
      </c>
      <c r="G140" s="176" t="s">
        <v>76</v>
      </c>
      <c r="H140" s="177">
        <v>56.805</v>
      </c>
      <c r="I140" s="205"/>
      <c r="J140" s="178">
        <f t="shared" si="50"/>
        <v>0</v>
      </c>
      <c r="K140" s="179"/>
      <c r="L140" s="180"/>
      <c r="M140" s="181" t="s">
        <v>0</v>
      </c>
      <c r="N140" s="182" t="s">
        <v>9</v>
      </c>
      <c r="O140" s="169">
        <v>0</v>
      </c>
      <c r="P140" s="169">
        <f t="shared" si="51"/>
        <v>0</v>
      </c>
      <c r="Q140" s="169">
        <v>0</v>
      </c>
      <c r="R140" s="169">
        <f t="shared" si="52"/>
        <v>0</v>
      </c>
      <c r="S140" s="169">
        <v>0</v>
      </c>
      <c r="T140" s="170">
        <f t="shared" si="53"/>
        <v>0</v>
      </c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R140" s="171" t="s">
        <v>84</v>
      </c>
      <c r="AT140" s="171" t="s">
        <v>63</v>
      </c>
      <c r="AU140" s="171" t="s">
        <v>16</v>
      </c>
      <c r="AY140" s="115" t="s">
        <v>54</v>
      </c>
      <c r="BE140" s="172">
        <f t="shared" si="54"/>
        <v>0</v>
      </c>
      <c r="BF140" s="172">
        <f t="shared" si="55"/>
        <v>0</v>
      </c>
      <c r="BG140" s="172">
        <f t="shared" si="56"/>
        <v>0</v>
      </c>
      <c r="BH140" s="172">
        <f t="shared" si="57"/>
        <v>0</v>
      </c>
      <c r="BI140" s="172">
        <f t="shared" si="58"/>
        <v>0</v>
      </c>
      <c r="BJ140" s="115" t="s">
        <v>15</v>
      </c>
      <c r="BK140" s="172">
        <f t="shared" si="59"/>
        <v>0</v>
      </c>
      <c r="BL140" s="115" t="s">
        <v>149</v>
      </c>
      <c r="BM140" s="171" t="s">
        <v>321</v>
      </c>
    </row>
    <row r="141" spans="1:65" s="103" customFormat="1" ht="24.2" customHeight="1">
      <c r="A141" s="99"/>
      <c r="B141" s="104"/>
      <c r="C141" s="160">
        <v>78</v>
      </c>
      <c r="D141" s="160" t="s">
        <v>57</v>
      </c>
      <c r="E141" s="161" t="s">
        <v>322</v>
      </c>
      <c r="F141" s="162" t="s">
        <v>323</v>
      </c>
      <c r="G141" s="163" t="s">
        <v>76</v>
      </c>
      <c r="H141" s="164">
        <v>140.5</v>
      </c>
      <c r="I141" s="204"/>
      <c r="J141" s="165">
        <f t="shared" si="50"/>
        <v>0</v>
      </c>
      <c r="K141" s="166"/>
      <c r="L141" s="104"/>
      <c r="M141" s="167" t="s">
        <v>0</v>
      </c>
      <c r="N141" s="168" t="s">
        <v>9</v>
      </c>
      <c r="O141" s="169">
        <v>0.033</v>
      </c>
      <c r="P141" s="169">
        <f t="shared" si="51"/>
        <v>4.6365</v>
      </c>
      <c r="Q141" s="169">
        <v>0.0002</v>
      </c>
      <c r="R141" s="169">
        <f t="shared" si="52"/>
        <v>0.0281</v>
      </c>
      <c r="S141" s="169">
        <v>0</v>
      </c>
      <c r="T141" s="170">
        <f t="shared" si="53"/>
        <v>0</v>
      </c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R141" s="171" t="s">
        <v>149</v>
      </c>
      <c r="AT141" s="171" t="s">
        <v>57</v>
      </c>
      <c r="AU141" s="171" t="s">
        <v>16</v>
      </c>
      <c r="AY141" s="115" t="s">
        <v>54</v>
      </c>
      <c r="BE141" s="172">
        <f t="shared" si="54"/>
        <v>0</v>
      </c>
      <c r="BF141" s="172">
        <f t="shared" si="55"/>
        <v>0</v>
      </c>
      <c r="BG141" s="172">
        <f t="shared" si="56"/>
        <v>0</v>
      </c>
      <c r="BH141" s="172">
        <f t="shared" si="57"/>
        <v>0</v>
      </c>
      <c r="BI141" s="172">
        <f t="shared" si="58"/>
        <v>0</v>
      </c>
      <c r="BJ141" s="115" t="s">
        <v>15</v>
      </c>
      <c r="BK141" s="172">
        <f t="shared" si="59"/>
        <v>0</v>
      </c>
      <c r="BL141" s="115" t="s">
        <v>149</v>
      </c>
      <c r="BM141" s="171" t="s">
        <v>324</v>
      </c>
    </row>
    <row r="142" spans="1:65" s="103" customFormat="1" ht="33" customHeight="1">
      <c r="A142" s="99"/>
      <c r="B142" s="104"/>
      <c r="C142" s="160">
        <v>79</v>
      </c>
      <c r="D142" s="160" t="s">
        <v>57</v>
      </c>
      <c r="E142" s="161" t="s">
        <v>325</v>
      </c>
      <c r="F142" s="162" t="s">
        <v>326</v>
      </c>
      <c r="G142" s="163" t="s">
        <v>76</v>
      </c>
      <c r="H142" s="164">
        <v>8.85</v>
      </c>
      <c r="I142" s="204"/>
      <c r="J142" s="165">
        <f t="shared" si="50"/>
        <v>0</v>
      </c>
      <c r="K142" s="166"/>
      <c r="L142" s="104"/>
      <c r="M142" s="167" t="s">
        <v>0</v>
      </c>
      <c r="N142" s="168" t="s">
        <v>9</v>
      </c>
      <c r="O142" s="169">
        <v>0.024</v>
      </c>
      <c r="P142" s="169">
        <f t="shared" si="51"/>
        <v>0.2124</v>
      </c>
      <c r="Q142" s="169">
        <v>1E-05</v>
      </c>
      <c r="R142" s="169">
        <f t="shared" si="52"/>
        <v>8.850000000000001E-05</v>
      </c>
      <c r="S142" s="169">
        <v>0</v>
      </c>
      <c r="T142" s="170">
        <f t="shared" si="53"/>
        <v>0</v>
      </c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R142" s="171" t="s">
        <v>149</v>
      </c>
      <c r="AT142" s="171" t="s">
        <v>57</v>
      </c>
      <c r="AU142" s="171" t="s">
        <v>16</v>
      </c>
      <c r="AY142" s="115" t="s">
        <v>54</v>
      </c>
      <c r="BE142" s="172">
        <f t="shared" si="54"/>
        <v>0</v>
      </c>
      <c r="BF142" s="172">
        <f t="shared" si="55"/>
        <v>0</v>
      </c>
      <c r="BG142" s="172">
        <f t="shared" si="56"/>
        <v>0</v>
      </c>
      <c r="BH142" s="172">
        <f t="shared" si="57"/>
        <v>0</v>
      </c>
      <c r="BI142" s="172">
        <f t="shared" si="58"/>
        <v>0</v>
      </c>
      <c r="BJ142" s="115" t="s">
        <v>15</v>
      </c>
      <c r="BK142" s="172">
        <f t="shared" si="59"/>
        <v>0</v>
      </c>
      <c r="BL142" s="115" t="s">
        <v>149</v>
      </c>
      <c r="BM142" s="171" t="s">
        <v>327</v>
      </c>
    </row>
    <row r="143" spans="1:65" s="103" customFormat="1" ht="33" customHeight="1">
      <c r="A143" s="99"/>
      <c r="B143" s="104"/>
      <c r="C143" s="160">
        <v>80</v>
      </c>
      <c r="D143" s="160" t="s">
        <v>57</v>
      </c>
      <c r="E143" s="161" t="s">
        <v>328</v>
      </c>
      <c r="F143" s="162" t="s">
        <v>329</v>
      </c>
      <c r="G143" s="163" t="s">
        <v>76</v>
      </c>
      <c r="H143" s="164">
        <v>140.5</v>
      </c>
      <c r="I143" s="204"/>
      <c r="J143" s="165">
        <f t="shared" si="50"/>
        <v>0</v>
      </c>
      <c r="K143" s="166"/>
      <c r="L143" s="104"/>
      <c r="M143" s="200" t="s">
        <v>0</v>
      </c>
      <c r="N143" s="201" t="s">
        <v>9</v>
      </c>
      <c r="O143" s="202">
        <v>0.104</v>
      </c>
      <c r="P143" s="202">
        <f t="shared" si="51"/>
        <v>14.612</v>
      </c>
      <c r="Q143" s="202">
        <v>0.00026</v>
      </c>
      <c r="R143" s="202">
        <f t="shared" si="52"/>
        <v>0.03653</v>
      </c>
      <c r="S143" s="202">
        <v>0</v>
      </c>
      <c r="T143" s="203">
        <f t="shared" si="53"/>
        <v>0</v>
      </c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R143" s="171" t="s">
        <v>149</v>
      </c>
      <c r="AT143" s="171" t="s">
        <v>57</v>
      </c>
      <c r="AU143" s="171" t="s">
        <v>16</v>
      </c>
      <c r="AY143" s="115" t="s">
        <v>54</v>
      </c>
      <c r="BE143" s="172">
        <f t="shared" si="54"/>
        <v>0</v>
      </c>
      <c r="BF143" s="172">
        <f t="shared" si="55"/>
        <v>0</v>
      </c>
      <c r="BG143" s="172">
        <f t="shared" si="56"/>
        <v>0</v>
      </c>
      <c r="BH143" s="172">
        <f t="shared" si="57"/>
        <v>0</v>
      </c>
      <c r="BI143" s="172">
        <f t="shared" si="58"/>
        <v>0</v>
      </c>
      <c r="BJ143" s="115" t="s">
        <v>15</v>
      </c>
      <c r="BK143" s="172">
        <f t="shared" si="59"/>
        <v>0</v>
      </c>
      <c r="BL143" s="115" t="s">
        <v>149</v>
      </c>
      <c r="BM143" s="171" t="s">
        <v>330</v>
      </c>
    </row>
    <row r="144" spans="1:31" s="103" customFormat="1" ht="6.95" customHeight="1">
      <c r="A144" s="99"/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04"/>
      <c r="M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</row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</sheetData>
  <sheetProtection password="D62F" sheet="1" objects="1" scenarios="1"/>
  <autoFilter ref="C44:K143"/>
  <mergeCells count="1"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 topLeftCell="A37">
      <selection activeCell="G76" sqref="G76:G78"/>
    </sheetView>
  </sheetViews>
  <sheetFormatPr defaultColWidth="9.140625" defaultRowHeight="12"/>
  <cols>
    <col min="1" max="1" width="77.140625" style="9" customWidth="1"/>
    <col min="2" max="2" width="12.00390625" style="9" customWidth="1"/>
    <col min="3" max="3" width="5.00390625" style="9" customWidth="1"/>
    <col min="4" max="4" width="15.00390625" style="8" customWidth="1"/>
    <col min="5" max="5" width="2.8515625" style="8" hidden="1" customWidth="1"/>
    <col min="6" max="6" width="18.421875" style="8" customWidth="1"/>
    <col min="7" max="7" width="15.140625" style="12" customWidth="1"/>
    <col min="8" max="8" width="22.421875" style="12" customWidth="1"/>
    <col min="9" max="9" width="13.7109375" style="8" customWidth="1"/>
    <col min="10" max="10" width="2.00390625" style="8" customWidth="1"/>
    <col min="11" max="11" width="19.00390625" style="9" customWidth="1"/>
    <col min="12" max="12" width="9.28125" style="9" customWidth="1"/>
    <col min="13" max="13" width="13.00390625" style="9" customWidth="1"/>
    <col min="14" max="253" width="9.28125" style="9" customWidth="1"/>
    <col min="254" max="254" width="66.7109375" style="9" customWidth="1"/>
    <col min="255" max="255" width="12.00390625" style="9" customWidth="1"/>
    <col min="256" max="256" width="5.00390625" style="9" customWidth="1"/>
    <col min="257" max="257" width="15.00390625" style="9" customWidth="1"/>
    <col min="258" max="258" width="9.140625" style="9" hidden="1" customWidth="1"/>
    <col min="259" max="259" width="26.28125" style="9" customWidth="1"/>
    <col min="260" max="260" width="15.140625" style="9" customWidth="1"/>
    <col min="261" max="261" width="31.7109375" style="9" customWidth="1"/>
    <col min="262" max="262" width="13.7109375" style="9" customWidth="1"/>
    <col min="263" max="263" width="2.00390625" style="9" customWidth="1"/>
    <col min="264" max="264" width="25.421875" style="9" customWidth="1"/>
    <col min="265" max="265" width="20.7109375" style="9" customWidth="1"/>
    <col min="266" max="266" width="9.28125" style="9" customWidth="1"/>
    <col min="267" max="267" width="19.00390625" style="9" customWidth="1"/>
    <col min="268" max="268" width="9.28125" style="9" customWidth="1"/>
    <col min="269" max="269" width="13.00390625" style="9" customWidth="1"/>
    <col min="270" max="509" width="9.28125" style="9" customWidth="1"/>
    <col min="510" max="510" width="66.7109375" style="9" customWidth="1"/>
    <col min="511" max="511" width="12.00390625" style="9" customWidth="1"/>
    <col min="512" max="512" width="5.00390625" style="9" customWidth="1"/>
    <col min="513" max="513" width="15.00390625" style="9" customWidth="1"/>
    <col min="514" max="514" width="9.140625" style="9" hidden="1" customWidth="1"/>
    <col min="515" max="515" width="26.28125" style="9" customWidth="1"/>
    <col min="516" max="516" width="15.140625" style="9" customWidth="1"/>
    <col min="517" max="517" width="31.7109375" style="9" customWidth="1"/>
    <col min="518" max="518" width="13.7109375" style="9" customWidth="1"/>
    <col min="519" max="519" width="2.00390625" style="9" customWidth="1"/>
    <col min="520" max="520" width="25.421875" style="9" customWidth="1"/>
    <col min="521" max="521" width="20.7109375" style="9" customWidth="1"/>
    <col min="522" max="522" width="9.28125" style="9" customWidth="1"/>
    <col min="523" max="523" width="19.00390625" style="9" customWidth="1"/>
    <col min="524" max="524" width="9.28125" style="9" customWidth="1"/>
    <col min="525" max="525" width="13.00390625" style="9" customWidth="1"/>
    <col min="526" max="765" width="9.28125" style="9" customWidth="1"/>
    <col min="766" max="766" width="66.7109375" style="9" customWidth="1"/>
    <col min="767" max="767" width="12.00390625" style="9" customWidth="1"/>
    <col min="768" max="768" width="5.00390625" style="9" customWidth="1"/>
    <col min="769" max="769" width="15.00390625" style="9" customWidth="1"/>
    <col min="770" max="770" width="9.140625" style="9" hidden="1" customWidth="1"/>
    <col min="771" max="771" width="26.28125" style="9" customWidth="1"/>
    <col min="772" max="772" width="15.140625" style="9" customWidth="1"/>
    <col min="773" max="773" width="31.7109375" style="9" customWidth="1"/>
    <col min="774" max="774" width="13.7109375" style="9" customWidth="1"/>
    <col min="775" max="775" width="2.00390625" style="9" customWidth="1"/>
    <col min="776" max="776" width="25.421875" style="9" customWidth="1"/>
    <col min="777" max="777" width="20.7109375" style="9" customWidth="1"/>
    <col min="778" max="778" width="9.28125" style="9" customWidth="1"/>
    <col min="779" max="779" width="19.00390625" style="9" customWidth="1"/>
    <col min="780" max="780" width="9.28125" style="9" customWidth="1"/>
    <col min="781" max="781" width="13.00390625" style="9" customWidth="1"/>
    <col min="782" max="1021" width="9.28125" style="9" customWidth="1"/>
    <col min="1022" max="1022" width="66.7109375" style="9" customWidth="1"/>
    <col min="1023" max="1023" width="12.00390625" style="9" customWidth="1"/>
    <col min="1024" max="1024" width="5.00390625" style="9" customWidth="1"/>
    <col min="1025" max="1025" width="15.00390625" style="9" customWidth="1"/>
    <col min="1026" max="1026" width="9.140625" style="9" hidden="1" customWidth="1"/>
    <col min="1027" max="1027" width="26.28125" style="9" customWidth="1"/>
    <col min="1028" max="1028" width="15.140625" style="9" customWidth="1"/>
    <col min="1029" max="1029" width="31.7109375" style="9" customWidth="1"/>
    <col min="1030" max="1030" width="13.7109375" style="9" customWidth="1"/>
    <col min="1031" max="1031" width="2.00390625" style="9" customWidth="1"/>
    <col min="1032" max="1032" width="25.421875" style="9" customWidth="1"/>
    <col min="1033" max="1033" width="20.7109375" style="9" customWidth="1"/>
    <col min="1034" max="1034" width="9.28125" style="9" customWidth="1"/>
    <col min="1035" max="1035" width="19.00390625" style="9" customWidth="1"/>
    <col min="1036" max="1036" width="9.28125" style="9" customWidth="1"/>
    <col min="1037" max="1037" width="13.00390625" style="9" customWidth="1"/>
    <col min="1038" max="1277" width="9.28125" style="9" customWidth="1"/>
    <col min="1278" max="1278" width="66.7109375" style="9" customWidth="1"/>
    <col min="1279" max="1279" width="12.00390625" style="9" customWidth="1"/>
    <col min="1280" max="1280" width="5.00390625" style="9" customWidth="1"/>
    <col min="1281" max="1281" width="15.00390625" style="9" customWidth="1"/>
    <col min="1282" max="1282" width="9.140625" style="9" hidden="1" customWidth="1"/>
    <col min="1283" max="1283" width="26.28125" style="9" customWidth="1"/>
    <col min="1284" max="1284" width="15.140625" style="9" customWidth="1"/>
    <col min="1285" max="1285" width="31.7109375" style="9" customWidth="1"/>
    <col min="1286" max="1286" width="13.7109375" style="9" customWidth="1"/>
    <col min="1287" max="1287" width="2.00390625" style="9" customWidth="1"/>
    <col min="1288" max="1288" width="25.421875" style="9" customWidth="1"/>
    <col min="1289" max="1289" width="20.7109375" style="9" customWidth="1"/>
    <col min="1290" max="1290" width="9.28125" style="9" customWidth="1"/>
    <col min="1291" max="1291" width="19.00390625" style="9" customWidth="1"/>
    <col min="1292" max="1292" width="9.28125" style="9" customWidth="1"/>
    <col min="1293" max="1293" width="13.00390625" style="9" customWidth="1"/>
    <col min="1294" max="1533" width="9.28125" style="9" customWidth="1"/>
    <col min="1534" max="1534" width="66.7109375" style="9" customWidth="1"/>
    <col min="1535" max="1535" width="12.00390625" style="9" customWidth="1"/>
    <col min="1536" max="1536" width="5.00390625" style="9" customWidth="1"/>
    <col min="1537" max="1537" width="15.00390625" style="9" customWidth="1"/>
    <col min="1538" max="1538" width="9.140625" style="9" hidden="1" customWidth="1"/>
    <col min="1539" max="1539" width="26.28125" style="9" customWidth="1"/>
    <col min="1540" max="1540" width="15.140625" style="9" customWidth="1"/>
    <col min="1541" max="1541" width="31.7109375" style="9" customWidth="1"/>
    <col min="1542" max="1542" width="13.7109375" style="9" customWidth="1"/>
    <col min="1543" max="1543" width="2.00390625" style="9" customWidth="1"/>
    <col min="1544" max="1544" width="25.421875" style="9" customWidth="1"/>
    <col min="1545" max="1545" width="20.7109375" style="9" customWidth="1"/>
    <col min="1546" max="1546" width="9.28125" style="9" customWidth="1"/>
    <col min="1547" max="1547" width="19.00390625" style="9" customWidth="1"/>
    <col min="1548" max="1548" width="9.28125" style="9" customWidth="1"/>
    <col min="1549" max="1549" width="13.00390625" style="9" customWidth="1"/>
    <col min="1550" max="1789" width="9.28125" style="9" customWidth="1"/>
    <col min="1790" max="1790" width="66.7109375" style="9" customWidth="1"/>
    <col min="1791" max="1791" width="12.00390625" style="9" customWidth="1"/>
    <col min="1792" max="1792" width="5.00390625" style="9" customWidth="1"/>
    <col min="1793" max="1793" width="15.00390625" style="9" customWidth="1"/>
    <col min="1794" max="1794" width="9.140625" style="9" hidden="1" customWidth="1"/>
    <col min="1795" max="1795" width="26.28125" style="9" customWidth="1"/>
    <col min="1796" max="1796" width="15.140625" style="9" customWidth="1"/>
    <col min="1797" max="1797" width="31.7109375" style="9" customWidth="1"/>
    <col min="1798" max="1798" width="13.7109375" style="9" customWidth="1"/>
    <col min="1799" max="1799" width="2.00390625" style="9" customWidth="1"/>
    <col min="1800" max="1800" width="25.421875" style="9" customWidth="1"/>
    <col min="1801" max="1801" width="20.7109375" style="9" customWidth="1"/>
    <col min="1802" max="1802" width="9.28125" style="9" customWidth="1"/>
    <col min="1803" max="1803" width="19.00390625" style="9" customWidth="1"/>
    <col min="1804" max="1804" width="9.28125" style="9" customWidth="1"/>
    <col min="1805" max="1805" width="13.00390625" style="9" customWidth="1"/>
    <col min="1806" max="2045" width="9.28125" style="9" customWidth="1"/>
    <col min="2046" max="2046" width="66.7109375" style="9" customWidth="1"/>
    <col min="2047" max="2047" width="12.00390625" style="9" customWidth="1"/>
    <col min="2048" max="2048" width="5.00390625" style="9" customWidth="1"/>
    <col min="2049" max="2049" width="15.00390625" style="9" customWidth="1"/>
    <col min="2050" max="2050" width="9.140625" style="9" hidden="1" customWidth="1"/>
    <col min="2051" max="2051" width="26.28125" style="9" customWidth="1"/>
    <col min="2052" max="2052" width="15.140625" style="9" customWidth="1"/>
    <col min="2053" max="2053" width="31.7109375" style="9" customWidth="1"/>
    <col min="2054" max="2054" width="13.7109375" style="9" customWidth="1"/>
    <col min="2055" max="2055" width="2.00390625" style="9" customWidth="1"/>
    <col min="2056" max="2056" width="25.421875" style="9" customWidth="1"/>
    <col min="2057" max="2057" width="20.7109375" style="9" customWidth="1"/>
    <col min="2058" max="2058" width="9.28125" style="9" customWidth="1"/>
    <col min="2059" max="2059" width="19.00390625" style="9" customWidth="1"/>
    <col min="2060" max="2060" width="9.28125" style="9" customWidth="1"/>
    <col min="2061" max="2061" width="13.00390625" style="9" customWidth="1"/>
    <col min="2062" max="2301" width="9.28125" style="9" customWidth="1"/>
    <col min="2302" max="2302" width="66.7109375" style="9" customWidth="1"/>
    <col min="2303" max="2303" width="12.00390625" style="9" customWidth="1"/>
    <col min="2304" max="2304" width="5.00390625" style="9" customWidth="1"/>
    <col min="2305" max="2305" width="15.00390625" style="9" customWidth="1"/>
    <col min="2306" max="2306" width="9.140625" style="9" hidden="1" customWidth="1"/>
    <col min="2307" max="2307" width="26.28125" style="9" customWidth="1"/>
    <col min="2308" max="2308" width="15.140625" style="9" customWidth="1"/>
    <col min="2309" max="2309" width="31.7109375" style="9" customWidth="1"/>
    <col min="2310" max="2310" width="13.7109375" style="9" customWidth="1"/>
    <col min="2311" max="2311" width="2.00390625" style="9" customWidth="1"/>
    <col min="2312" max="2312" width="25.421875" style="9" customWidth="1"/>
    <col min="2313" max="2313" width="20.7109375" style="9" customWidth="1"/>
    <col min="2314" max="2314" width="9.28125" style="9" customWidth="1"/>
    <col min="2315" max="2315" width="19.00390625" style="9" customWidth="1"/>
    <col min="2316" max="2316" width="9.28125" style="9" customWidth="1"/>
    <col min="2317" max="2317" width="13.00390625" style="9" customWidth="1"/>
    <col min="2318" max="2557" width="9.28125" style="9" customWidth="1"/>
    <col min="2558" max="2558" width="66.7109375" style="9" customWidth="1"/>
    <col min="2559" max="2559" width="12.00390625" style="9" customWidth="1"/>
    <col min="2560" max="2560" width="5.00390625" style="9" customWidth="1"/>
    <col min="2561" max="2561" width="15.00390625" style="9" customWidth="1"/>
    <col min="2562" max="2562" width="9.140625" style="9" hidden="1" customWidth="1"/>
    <col min="2563" max="2563" width="26.28125" style="9" customWidth="1"/>
    <col min="2564" max="2564" width="15.140625" style="9" customWidth="1"/>
    <col min="2565" max="2565" width="31.7109375" style="9" customWidth="1"/>
    <col min="2566" max="2566" width="13.7109375" style="9" customWidth="1"/>
    <col min="2567" max="2567" width="2.00390625" style="9" customWidth="1"/>
    <col min="2568" max="2568" width="25.421875" style="9" customWidth="1"/>
    <col min="2569" max="2569" width="20.7109375" style="9" customWidth="1"/>
    <col min="2570" max="2570" width="9.28125" style="9" customWidth="1"/>
    <col min="2571" max="2571" width="19.00390625" style="9" customWidth="1"/>
    <col min="2572" max="2572" width="9.28125" style="9" customWidth="1"/>
    <col min="2573" max="2573" width="13.00390625" style="9" customWidth="1"/>
    <col min="2574" max="2813" width="9.28125" style="9" customWidth="1"/>
    <col min="2814" max="2814" width="66.7109375" style="9" customWidth="1"/>
    <col min="2815" max="2815" width="12.00390625" style="9" customWidth="1"/>
    <col min="2816" max="2816" width="5.00390625" style="9" customWidth="1"/>
    <col min="2817" max="2817" width="15.00390625" style="9" customWidth="1"/>
    <col min="2818" max="2818" width="9.140625" style="9" hidden="1" customWidth="1"/>
    <col min="2819" max="2819" width="26.28125" style="9" customWidth="1"/>
    <col min="2820" max="2820" width="15.140625" style="9" customWidth="1"/>
    <col min="2821" max="2821" width="31.7109375" style="9" customWidth="1"/>
    <col min="2822" max="2822" width="13.7109375" style="9" customWidth="1"/>
    <col min="2823" max="2823" width="2.00390625" style="9" customWidth="1"/>
    <col min="2824" max="2824" width="25.421875" style="9" customWidth="1"/>
    <col min="2825" max="2825" width="20.7109375" style="9" customWidth="1"/>
    <col min="2826" max="2826" width="9.28125" style="9" customWidth="1"/>
    <col min="2827" max="2827" width="19.00390625" style="9" customWidth="1"/>
    <col min="2828" max="2828" width="9.28125" style="9" customWidth="1"/>
    <col min="2829" max="2829" width="13.00390625" style="9" customWidth="1"/>
    <col min="2830" max="3069" width="9.28125" style="9" customWidth="1"/>
    <col min="3070" max="3070" width="66.7109375" style="9" customWidth="1"/>
    <col min="3071" max="3071" width="12.00390625" style="9" customWidth="1"/>
    <col min="3072" max="3072" width="5.00390625" style="9" customWidth="1"/>
    <col min="3073" max="3073" width="15.00390625" style="9" customWidth="1"/>
    <col min="3074" max="3074" width="9.140625" style="9" hidden="1" customWidth="1"/>
    <col min="3075" max="3075" width="26.28125" style="9" customWidth="1"/>
    <col min="3076" max="3076" width="15.140625" style="9" customWidth="1"/>
    <col min="3077" max="3077" width="31.7109375" style="9" customWidth="1"/>
    <col min="3078" max="3078" width="13.7109375" style="9" customWidth="1"/>
    <col min="3079" max="3079" width="2.00390625" style="9" customWidth="1"/>
    <col min="3080" max="3080" width="25.421875" style="9" customWidth="1"/>
    <col min="3081" max="3081" width="20.7109375" style="9" customWidth="1"/>
    <col min="3082" max="3082" width="9.28125" style="9" customWidth="1"/>
    <col min="3083" max="3083" width="19.00390625" style="9" customWidth="1"/>
    <col min="3084" max="3084" width="9.28125" style="9" customWidth="1"/>
    <col min="3085" max="3085" width="13.00390625" style="9" customWidth="1"/>
    <col min="3086" max="3325" width="9.28125" style="9" customWidth="1"/>
    <col min="3326" max="3326" width="66.7109375" style="9" customWidth="1"/>
    <col min="3327" max="3327" width="12.00390625" style="9" customWidth="1"/>
    <col min="3328" max="3328" width="5.00390625" style="9" customWidth="1"/>
    <col min="3329" max="3329" width="15.00390625" style="9" customWidth="1"/>
    <col min="3330" max="3330" width="9.140625" style="9" hidden="1" customWidth="1"/>
    <col min="3331" max="3331" width="26.28125" style="9" customWidth="1"/>
    <col min="3332" max="3332" width="15.140625" style="9" customWidth="1"/>
    <col min="3333" max="3333" width="31.7109375" style="9" customWidth="1"/>
    <col min="3334" max="3334" width="13.7109375" style="9" customWidth="1"/>
    <col min="3335" max="3335" width="2.00390625" style="9" customWidth="1"/>
    <col min="3336" max="3336" width="25.421875" style="9" customWidth="1"/>
    <col min="3337" max="3337" width="20.7109375" style="9" customWidth="1"/>
    <col min="3338" max="3338" width="9.28125" style="9" customWidth="1"/>
    <col min="3339" max="3339" width="19.00390625" style="9" customWidth="1"/>
    <col min="3340" max="3340" width="9.28125" style="9" customWidth="1"/>
    <col min="3341" max="3341" width="13.00390625" style="9" customWidth="1"/>
    <col min="3342" max="3581" width="9.28125" style="9" customWidth="1"/>
    <col min="3582" max="3582" width="66.7109375" style="9" customWidth="1"/>
    <col min="3583" max="3583" width="12.00390625" style="9" customWidth="1"/>
    <col min="3584" max="3584" width="5.00390625" style="9" customWidth="1"/>
    <col min="3585" max="3585" width="15.00390625" style="9" customWidth="1"/>
    <col min="3586" max="3586" width="9.140625" style="9" hidden="1" customWidth="1"/>
    <col min="3587" max="3587" width="26.28125" style="9" customWidth="1"/>
    <col min="3588" max="3588" width="15.140625" style="9" customWidth="1"/>
    <col min="3589" max="3589" width="31.7109375" style="9" customWidth="1"/>
    <col min="3590" max="3590" width="13.7109375" style="9" customWidth="1"/>
    <col min="3591" max="3591" width="2.00390625" style="9" customWidth="1"/>
    <col min="3592" max="3592" width="25.421875" style="9" customWidth="1"/>
    <col min="3593" max="3593" width="20.7109375" style="9" customWidth="1"/>
    <col min="3594" max="3594" width="9.28125" style="9" customWidth="1"/>
    <col min="3595" max="3595" width="19.00390625" style="9" customWidth="1"/>
    <col min="3596" max="3596" width="9.28125" style="9" customWidth="1"/>
    <col min="3597" max="3597" width="13.00390625" style="9" customWidth="1"/>
    <col min="3598" max="3837" width="9.28125" style="9" customWidth="1"/>
    <col min="3838" max="3838" width="66.7109375" style="9" customWidth="1"/>
    <col min="3839" max="3839" width="12.00390625" style="9" customWidth="1"/>
    <col min="3840" max="3840" width="5.00390625" style="9" customWidth="1"/>
    <col min="3841" max="3841" width="15.00390625" style="9" customWidth="1"/>
    <col min="3842" max="3842" width="9.140625" style="9" hidden="1" customWidth="1"/>
    <col min="3843" max="3843" width="26.28125" style="9" customWidth="1"/>
    <col min="3844" max="3844" width="15.140625" style="9" customWidth="1"/>
    <col min="3845" max="3845" width="31.7109375" style="9" customWidth="1"/>
    <col min="3846" max="3846" width="13.7109375" style="9" customWidth="1"/>
    <col min="3847" max="3847" width="2.00390625" style="9" customWidth="1"/>
    <col min="3848" max="3848" width="25.421875" style="9" customWidth="1"/>
    <col min="3849" max="3849" width="20.7109375" style="9" customWidth="1"/>
    <col min="3850" max="3850" width="9.28125" style="9" customWidth="1"/>
    <col min="3851" max="3851" width="19.00390625" style="9" customWidth="1"/>
    <col min="3852" max="3852" width="9.28125" style="9" customWidth="1"/>
    <col min="3853" max="3853" width="13.00390625" style="9" customWidth="1"/>
    <col min="3854" max="4093" width="9.28125" style="9" customWidth="1"/>
    <col min="4094" max="4094" width="66.7109375" style="9" customWidth="1"/>
    <col min="4095" max="4095" width="12.00390625" style="9" customWidth="1"/>
    <col min="4096" max="4096" width="5.00390625" style="9" customWidth="1"/>
    <col min="4097" max="4097" width="15.00390625" style="9" customWidth="1"/>
    <col min="4098" max="4098" width="9.140625" style="9" hidden="1" customWidth="1"/>
    <col min="4099" max="4099" width="26.28125" style="9" customWidth="1"/>
    <col min="4100" max="4100" width="15.140625" style="9" customWidth="1"/>
    <col min="4101" max="4101" width="31.7109375" style="9" customWidth="1"/>
    <col min="4102" max="4102" width="13.7109375" style="9" customWidth="1"/>
    <col min="4103" max="4103" width="2.00390625" style="9" customWidth="1"/>
    <col min="4104" max="4104" width="25.421875" style="9" customWidth="1"/>
    <col min="4105" max="4105" width="20.7109375" style="9" customWidth="1"/>
    <col min="4106" max="4106" width="9.28125" style="9" customWidth="1"/>
    <col min="4107" max="4107" width="19.00390625" style="9" customWidth="1"/>
    <col min="4108" max="4108" width="9.28125" style="9" customWidth="1"/>
    <col min="4109" max="4109" width="13.00390625" style="9" customWidth="1"/>
    <col min="4110" max="4349" width="9.28125" style="9" customWidth="1"/>
    <col min="4350" max="4350" width="66.7109375" style="9" customWidth="1"/>
    <col min="4351" max="4351" width="12.00390625" style="9" customWidth="1"/>
    <col min="4352" max="4352" width="5.00390625" style="9" customWidth="1"/>
    <col min="4353" max="4353" width="15.00390625" style="9" customWidth="1"/>
    <col min="4354" max="4354" width="9.140625" style="9" hidden="1" customWidth="1"/>
    <col min="4355" max="4355" width="26.28125" style="9" customWidth="1"/>
    <col min="4356" max="4356" width="15.140625" style="9" customWidth="1"/>
    <col min="4357" max="4357" width="31.7109375" style="9" customWidth="1"/>
    <col min="4358" max="4358" width="13.7109375" style="9" customWidth="1"/>
    <col min="4359" max="4359" width="2.00390625" style="9" customWidth="1"/>
    <col min="4360" max="4360" width="25.421875" style="9" customWidth="1"/>
    <col min="4361" max="4361" width="20.7109375" style="9" customWidth="1"/>
    <col min="4362" max="4362" width="9.28125" style="9" customWidth="1"/>
    <col min="4363" max="4363" width="19.00390625" style="9" customWidth="1"/>
    <col min="4364" max="4364" width="9.28125" style="9" customWidth="1"/>
    <col min="4365" max="4365" width="13.00390625" style="9" customWidth="1"/>
    <col min="4366" max="4605" width="9.28125" style="9" customWidth="1"/>
    <col min="4606" max="4606" width="66.7109375" style="9" customWidth="1"/>
    <col min="4607" max="4607" width="12.00390625" style="9" customWidth="1"/>
    <col min="4608" max="4608" width="5.00390625" style="9" customWidth="1"/>
    <col min="4609" max="4609" width="15.00390625" style="9" customWidth="1"/>
    <col min="4610" max="4610" width="9.140625" style="9" hidden="1" customWidth="1"/>
    <col min="4611" max="4611" width="26.28125" style="9" customWidth="1"/>
    <col min="4612" max="4612" width="15.140625" style="9" customWidth="1"/>
    <col min="4613" max="4613" width="31.7109375" style="9" customWidth="1"/>
    <col min="4614" max="4614" width="13.7109375" style="9" customWidth="1"/>
    <col min="4615" max="4615" width="2.00390625" style="9" customWidth="1"/>
    <col min="4616" max="4616" width="25.421875" style="9" customWidth="1"/>
    <col min="4617" max="4617" width="20.7109375" style="9" customWidth="1"/>
    <col min="4618" max="4618" width="9.28125" style="9" customWidth="1"/>
    <col min="4619" max="4619" width="19.00390625" style="9" customWidth="1"/>
    <col min="4620" max="4620" width="9.28125" style="9" customWidth="1"/>
    <col min="4621" max="4621" width="13.00390625" style="9" customWidth="1"/>
    <col min="4622" max="4861" width="9.28125" style="9" customWidth="1"/>
    <col min="4862" max="4862" width="66.7109375" style="9" customWidth="1"/>
    <col min="4863" max="4863" width="12.00390625" style="9" customWidth="1"/>
    <col min="4864" max="4864" width="5.00390625" style="9" customWidth="1"/>
    <col min="4865" max="4865" width="15.00390625" style="9" customWidth="1"/>
    <col min="4866" max="4866" width="9.140625" style="9" hidden="1" customWidth="1"/>
    <col min="4867" max="4867" width="26.28125" style="9" customWidth="1"/>
    <col min="4868" max="4868" width="15.140625" style="9" customWidth="1"/>
    <col min="4869" max="4869" width="31.7109375" style="9" customWidth="1"/>
    <col min="4870" max="4870" width="13.7109375" style="9" customWidth="1"/>
    <col min="4871" max="4871" width="2.00390625" style="9" customWidth="1"/>
    <col min="4872" max="4872" width="25.421875" style="9" customWidth="1"/>
    <col min="4873" max="4873" width="20.7109375" style="9" customWidth="1"/>
    <col min="4874" max="4874" width="9.28125" style="9" customWidth="1"/>
    <col min="4875" max="4875" width="19.00390625" style="9" customWidth="1"/>
    <col min="4876" max="4876" width="9.28125" style="9" customWidth="1"/>
    <col min="4877" max="4877" width="13.00390625" style="9" customWidth="1"/>
    <col min="4878" max="5117" width="9.28125" style="9" customWidth="1"/>
    <col min="5118" max="5118" width="66.7109375" style="9" customWidth="1"/>
    <col min="5119" max="5119" width="12.00390625" style="9" customWidth="1"/>
    <col min="5120" max="5120" width="5.00390625" style="9" customWidth="1"/>
    <col min="5121" max="5121" width="15.00390625" style="9" customWidth="1"/>
    <col min="5122" max="5122" width="9.140625" style="9" hidden="1" customWidth="1"/>
    <col min="5123" max="5123" width="26.28125" style="9" customWidth="1"/>
    <col min="5124" max="5124" width="15.140625" style="9" customWidth="1"/>
    <col min="5125" max="5125" width="31.7109375" style="9" customWidth="1"/>
    <col min="5126" max="5126" width="13.7109375" style="9" customWidth="1"/>
    <col min="5127" max="5127" width="2.00390625" style="9" customWidth="1"/>
    <col min="5128" max="5128" width="25.421875" style="9" customWidth="1"/>
    <col min="5129" max="5129" width="20.7109375" style="9" customWidth="1"/>
    <col min="5130" max="5130" width="9.28125" style="9" customWidth="1"/>
    <col min="5131" max="5131" width="19.00390625" style="9" customWidth="1"/>
    <col min="5132" max="5132" width="9.28125" style="9" customWidth="1"/>
    <col min="5133" max="5133" width="13.00390625" style="9" customWidth="1"/>
    <col min="5134" max="5373" width="9.28125" style="9" customWidth="1"/>
    <col min="5374" max="5374" width="66.7109375" style="9" customWidth="1"/>
    <col min="5375" max="5375" width="12.00390625" style="9" customWidth="1"/>
    <col min="5376" max="5376" width="5.00390625" style="9" customWidth="1"/>
    <col min="5377" max="5377" width="15.00390625" style="9" customWidth="1"/>
    <col min="5378" max="5378" width="9.140625" style="9" hidden="1" customWidth="1"/>
    <col min="5379" max="5379" width="26.28125" style="9" customWidth="1"/>
    <col min="5380" max="5380" width="15.140625" style="9" customWidth="1"/>
    <col min="5381" max="5381" width="31.7109375" style="9" customWidth="1"/>
    <col min="5382" max="5382" width="13.7109375" style="9" customWidth="1"/>
    <col min="5383" max="5383" width="2.00390625" style="9" customWidth="1"/>
    <col min="5384" max="5384" width="25.421875" style="9" customWidth="1"/>
    <col min="5385" max="5385" width="20.7109375" style="9" customWidth="1"/>
    <col min="5386" max="5386" width="9.28125" style="9" customWidth="1"/>
    <col min="5387" max="5387" width="19.00390625" style="9" customWidth="1"/>
    <col min="5388" max="5388" width="9.28125" style="9" customWidth="1"/>
    <col min="5389" max="5389" width="13.00390625" style="9" customWidth="1"/>
    <col min="5390" max="5629" width="9.28125" style="9" customWidth="1"/>
    <col min="5630" max="5630" width="66.7109375" style="9" customWidth="1"/>
    <col min="5631" max="5631" width="12.00390625" style="9" customWidth="1"/>
    <col min="5632" max="5632" width="5.00390625" style="9" customWidth="1"/>
    <col min="5633" max="5633" width="15.00390625" style="9" customWidth="1"/>
    <col min="5634" max="5634" width="9.140625" style="9" hidden="1" customWidth="1"/>
    <col min="5635" max="5635" width="26.28125" style="9" customWidth="1"/>
    <col min="5636" max="5636" width="15.140625" style="9" customWidth="1"/>
    <col min="5637" max="5637" width="31.7109375" style="9" customWidth="1"/>
    <col min="5638" max="5638" width="13.7109375" style="9" customWidth="1"/>
    <col min="5639" max="5639" width="2.00390625" style="9" customWidth="1"/>
    <col min="5640" max="5640" width="25.421875" style="9" customWidth="1"/>
    <col min="5641" max="5641" width="20.7109375" style="9" customWidth="1"/>
    <col min="5642" max="5642" width="9.28125" style="9" customWidth="1"/>
    <col min="5643" max="5643" width="19.00390625" style="9" customWidth="1"/>
    <col min="5644" max="5644" width="9.28125" style="9" customWidth="1"/>
    <col min="5645" max="5645" width="13.00390625" style="9" customWidth="1"/>
    <col min="5646" max="5885" width="9.28125" style="9" customWidth="1"/>
    <col min="5886" max="5886" width="66.7109375" style="9" customWidth="1"/>
    <col min="5887" max="5887" width="12.00390625" style="9" customWidth="1"/>
    <col min="5888" max="5888" width="5.00390625" style="9" customWidth="1"/>
    <col min="5889" max="5889" width="15.00390625" style="9" customWidth="1"/>
    <col min="5890" max="5890" width="9.140625" style="9" hidden="1" customWidth="1"/>
    <col min="5891" max="5891" width="26.28125" style="9" customWidth="1"/>
    <col min="5892" max="5892" width="15.140625" style="9" customWidth="1"/>
    <col min="5893" max="5893" width="31.7109375" style="9" customWidth="1"/>
    <col min="5894" max="5894" width="13.7109375" style="9" customWidth="1"/>
    <col min="5895" max="5895" width="2.00390625" style="9" customWidth="1"/>
    <col min="5896" max="5896" width="25.421875" style="9" customWidth="1"/>
    <col min="5897" max="5897" width="20.7109375" style="9" customWidth="1"/>
    <col min="5898" max="5898" width="9.28125" style="9" customWidth="1"/>
    <col min="5899" max="5899" width="19.00390625" style="9" customWidth="1"/>
    <col min="5900" max="5900" width="9.28125" style="9" customWidth="1"/>
    <col min="5901" max="5901" width="13.00390625" style="9" customWidth="1"/>
    <col min="5902" max="6141" width="9.28125" style="9" customWidth="1"/>
    <col min="6142" max="6142" width="66.7109375" style="9" customWidth="1"/>
    <col min="6143" max="6143" width="12.00390625" style="9" customWidth="1"/>
    <col min="6144" max="6144" width="5.00390625" style="9" customWidth="1"/>
    <col min="6145" max="6145" width="15.00390625" style="9" customWidth="1"/>
    <col min="6146" max="6146" width="9.140625" style="9" hidden="1" customWidth="1"/>
    <col min="6147" max="6147" width="26.28125" style="9" customWidth="1"/>
    <col min="6148" max="6148" width="15.140625" style="9" customWidth="1"/>
    <col min="6149" max="6149" width="31.7109375" style="9" customWidth="1"/>
    <col min="6150" max="6150" width="13.7109375" style="9" customWidth="1"/>
    <col min="6151" max="6151" width="2.00390625" style="9" customWidth="1"/>
    <col min="6152" max="6152" width="25.421875" style="9" customWidth="1"/>
    <col min="6153" max="6153" width="20.7109375" style="9" customWidth="1"/>
    <col min="6154" max="6154" width="9.28125" style="9" customWidth="1"/>
    <col min="6155" max="6155" width="19.00390625" style="9" customWidth="1"/>
    <col min="6156" max="6156" width="9.28125" style="9" customWidth="1"/>
    <col min="6157" max="6157" width="13.00390625" style="9" customWidth="1"/>
    <col min="6158" max="6397" width="9.28125" style="9" customWidth="1"/>
    <col min="6398" max="6398" width="66.7109375" style="9" customWidth="1"/>
    <col min="6399" max="6399" width="12.00390625" style="9" customWidth="1"/>
    <col min="6400" max="6400" width="5.00390625" style="9" customWidth="1"/>
    <col min="6401" max="6401" width="15.00390625" style="9" customWidth="1"/>
    <col min="6402" max="6402" width="9.140625" style="9" hidden="1" customWidth="1"/>
    <col min="6403" max="6403" width="26.28125" style="9" customWidth="1"/>
    <col min="6404" max="6404" width="15.140625" style="9" customWidth="1"/>
    <col min="6405" max="6405" width="31.7109375" style="9" customWidth="1"/>
    <col min="6406" max="6406" width="13.7109375" style="9" customWidth="1"/>
    <col min="6407" max="6407" width="2.00390625" style="9" customWidth="1"/>
    <col min="6408" max="6408" width="25.421875" style="9" customWidth="1"/>
    <col min="6409" max="6409" width="20.7109375" style="9" customWidth="1"/>
    <col min="6410" max="6410" width="9.28125" style="9" customWidth="1"/>
    <col min="6411" max="6411" width="19.00390625" style="9" customWidth="1"/>
    <col min="6412" max="6412" width="9.28125" style="9" customWidth="1"/>
    <col min="6413" max="6413" width="13.00390625" style="9" customWidth="1"/>
    <col min="6414" max="6653" width="9.28125" style="9" customWidth="1"/>
    <col min="6654" max="6654" width="66.7109375" style="9" customWidth="1"/>
    <col min="6655" max="6655" width="12.00390625" style="9" customWidth="1"/>
    <col min="6656" max="6656" width="5.00390625" style="9" customWidth="1"/>
    <col min="6657" max="6657" width="15.00390625" style="9" customWidth="1"/>
    <col min="6658" max="6658" width="9.140625" style="9" hidden="1" customWidth="1"/>
    <col min="6659" max="6659" width="26.28125" style="9" customWidth="1"/>
    <col min="6660" max="6660" width="15.140625" style="9" customWidth="1"/>
    <col min="6661" max="6661" width="31.7109375" style="9" customWidth="1"/>
    <col min="6662" max="6662" width="13.7109375" style="9" customWidth="1"/>
    <col min="6663" max="6663" width="2.00390625" style="9" customWidth="1"/>
    <col min="6664" max="6664" width="25.421875" style="9" customWidth="1"/>
    <col min="6665" max="6665" width="20.7109375" style="9" customWidth="1"/>
    <col min="6666" max="6666" width="9.28125" style="9" customWidth="1"/>
    <col min="6667" max="6667" width="19.00390625" style="9" customWidth="1"/>
    <col min="6668" max="6668" width="9.28125" style="9" customWidth="1"/>
    <col min="6669" max="6669" width="13.00390625" style="9" customWidth="1"/>
    <col min="6670" max="6909" width="9.28125" style="9" customWidth="1"/>
    <col min="6910" max="6910" width="66.7109375" style="9" customWidth="1"/>
    <col min="6911" max="6911" width="12.00390625" style="9" customWidth="1"/>
    <col min="6912" max="6912" width="5.00390625" style="9" customWidth="1"/>
    <col min="6913" max="6913" width="15.00390625" style="9" customWidth="1"/>
    <col min="6914" max="6914" width="9.140625" style="9" hidden="1" customWidth="1"/>
    <col min="6915" max="6915" width="26.28125" style="9" customWidth="1"/>
    <col min="6916" max="6916" width="15.140625" style="9" customWidth="1"/>
    <col min="6917" max="6917" width="31.7109375" style="9" customWidth="1"/>
    <col min="6918" max="6918" width="13.7109375" style="9" customWidth="1"/>
    <col min="6919" max="6919" width="2.00390625" style="9" customWidth="1"/>
    <col min="6920" max="6920" width="25.421875" style="9" customWidth="1"/>
    <col min="6921" max="6921" width="20.7109375" style="9" customWidth="1"/>
    <col min="6922" max="6922" width="9.28125" style="9" customWidth="1"/>
    <col min="6923" max="6923" width="19.00390625" style="9" customWidth="1"/>
    <col min="6924" max="6924" width="9.28125" style="9" customWidth="1"/>
    <col min="6925" max="6925" width="13.00390625" style="9" customWidth="1"/>
    <col min="6926" max="7165" width="9.28125" style="9" customWidth="1"/>
    <col min="7166" max="7166" width="66.7109375" style="9" customWidth="1"/>
    <col min="7167" max="7167" width="12.00390625" style="9" customWidth="1"/>
    <col min="7168" max="7168" width="5.00390625" style="9" customWidth="1"/>
    <col min="7169" max="7169" width="15.00390625" style="9" customWidth="1"/>
    <col min="7170" max="7170" width="9.140625" style="9" hidden="1" customWidth="1"/>
    <col min="7171" max="7171" width="26.28125" style="9" customWidth="1"/>
    <col min="7172" max="7172" width="15.140625" style="9" customWidth="1"/>
    <col min="7173" max="7173" width="31.7109375" style="9" customWidth="1"/>
    <col min="7174" max="7174" width="13.7109375" style="9" customWidth="1"/>
    <col min="7175" max="7175" width="2.00390625" style="9" customWidth="1"/>
    <col min="7176" max="7176" width="25.421875" style="9" customWidth="1"/>
    <col min="7177" max="7177" width="20.7109375" style="9" customWidth="1"/>
    <col min="7178" max="7178" width="9.28125" style="9" customWidth="1"/>
    <col min="7179" max="7179" width="19.00390625" style="9" customWidth="1"/>
    <col min="7180" max="7180" width="9.28125" style="9" customWidth="1"/>
    <col min="7181" max="7181" width="13.00390625" style="9" customWidth="1"/>
    <col min="7182" max="7421" width="9.28125" style="9" customWidth="1"/>
    <col min="7422" max="7422" width="66.7109375" style="9" customWidth="1"/>
    <col min="7423" max="7423" width="12.00390625" style="9" customWidth="1"/>
    <col min="7424" max="7424" width="5.00390625" style="9" customWidth="1"/>
    <col min="7425" max="7425" width="15.00390625" style="9" customWidth="1"/>
    <col min="7426" max="7426" width="9.140625" style="9" hidden="1" customWidth="1"/>
    <col min="7427" max="7427" width="26.28125" style="9" customWidth="1"/>
    <col min="7428" max="7428" width="15.140625" style="9" customWidth="1"/>
    <col min="7429" max="7429" width="31.7109375" style="9" customWidth="1"/>
    <col min="7430" max="7430" width="13.7109375" style="9" customWidth="1"/>
    <col min="7431" max="7431" width="2.00390625" style="9" customWidth="1"/>
    <col min="7432" max="7432" width="25.421875" style="9" customWidth="1"/>
    <col min="7433" max="7433" width="20.7109375" style="9" customWidth="1"/>
    <col min="7434" max="7434" width="9.28125" style="9" customWidth="1"/>
    <col min="7435" max="7435" width="19.00390625" style="9" customWidth="1"/>
    <col min="7436" max="7436" width="9.28125" style="9" customWidth="1"/>
    <col min="7437" max="7437" width="13.00390625" style="9" customWidth="1"/>
    <col min="7438" max="7677" width="9.28125" style="9" customWidth="1"/>
    <col min="7678" max="7678" width="66.7109375" style="9" customWidth="1"/>
    <col min="7679" max="7679" width="12.00390625" style="9" customWidth="1"/>
    <col min="7680" max="7680" width="5.00390625" style="9" customWidth="1"/>
    <col min="7681" max="7681" width="15.00390625" style="9" customWidth="1"/>
    <col min="7682" max="7682" width="9.140625" style="9" hidden="1" customWidth="1"/>
    <col min="7683" max="7683" width="26.28125" style="9" customWidth="1"/>
    <col min="7684" max="7684" width="15.140625" style="9" customWidth="1"/>
    <col min="7685" max="7685" width="31.7109375" style="9" customWidth="1"/>
    <col min="7686" max="7686" width="13.7109375" style="9" customWidth="1"/>
    <col min="7687" max="7687" width="2.00390625" style="9" customWidth="1"/>
    <col min="7688" max="7688" width="25.421875" style="9" customWidth="1"/>
    <col min="7689" max="7689" width="20.7109375" style="9" customWidth="1"/>
    <col min="7690" max="7690" width="9.28125" style="9" customWidth="1"/>
    <col min="7691" max="7691" width="19.00390625" style="9" customWidth="1"/>
    <col min="7692" max="7692" width="9.28125" style="9" customWidth="1"/>
    <col min="7693" max="7693" width="13.00390625" style="9" customWidth="1"/>
    <col min="7694" max="7933" width="9.28125" style="9" customWidth="1"/>
    <col min="7934" max="7934" width="66.7109375" style="9" customWidth="1"/>
    <col min="7935" max="7935" width="12.00390625" style="9" customWidth="1"/>
    <col min="7936" max="7936" width="5.00390625" style="9" customWidth="1"/>
    <col min="7937" max="7937" width="15.00390625" style="9" customWidth="1"/>
    <col min="7938" max="7938" width="9.140625" style="9" hidden="1" customWidth="1"/>
    <col min="7939" max="7939" width="26.28125" style="9" customWidth="1"/>
    <col min="7940" max="7940" width="15.140625" style="9" customWidth="1"/>
    <col min="7941" max="7941" width="31.7109375" style="9" customWidth="1"/>
    <col min="7942" max="7942" width="13.7109375" style="9" customWidth="1"/>
    <col min="7943" max="7943" width="2.00390625" style="9" customWidth="1"/>
    <col min="7944" max="7944" width="25.421875" style="9" customWidth="1"/>
    <col min="7945" max="7945" width="20.7109375" style="9" customWidth="1"/>
    <col min="7946" max="7946" width="9.28125" style="9" customWidth="1"/>
    <col min="7947" max="7947" width="19.00390625" style="9" customWidth="1"/>
    <col min="7948" max="7948" width="9.28125" style="9" customWidth="1"/>
    <col min="7949" max="7949" width="13.00390625" style="9" customWidth="1"/>
    <col min="7950" max="8189" width="9.28125" style="9" customWidth="1"/>
    <col min="8190" max="8190" width="66.7109375" style="9" customWidth="1"/>
    <col min="8191" max="8191" width="12.00390625" style="9" customWidth="1"/>
    <col min="8192" max="8192" width="5.00390625" style="9" customWidth="1"/>
    <col min="8193" max="8193" width="15.00390625" style="9" customWidth="1"/>
    <col min="8194" max="8194" width="9.140625" style="9" hidden="1" customWidth="1"/>
    <col min="8195" max="8195" width="26.28125" style="9" customWidth="1"/>
    <col min="8196" max="8196" width="15.140625" style="9" customWidth="1"/>
    <col min="8197" max="8197" width="31.7109375" style="9" customWidth="1"/>
    <col min="8198" max="8198" width="13.7109375" style="9" customWidth="1"/>
    <col min="8199" max="8199" width="2.00390625" style="9" customWidth="1"/>
    <col min="8200" max="8200" width="25.421875" style="9" customWidth="1"/>
    <col min="8201" max="8201" width="20.7109375" style="9" customWidth="1"/>
    <col min="8202" max="8202" width="9.28125" style="9" customWidth="1"/>
    <col min="8203" max="8203" width="19.00390625" style="9" customWidth="1"/>
    <col min="8204" max="8204" width="9.28125" style="9" customWidth="1"/>
    <col min="8205" max="8205" width="13.00390625" style="9" customWidth="1"/>
    <col min="8206" max="8445" width="9.28125" style="9" customWidth="1"/>
    <col min="8446" max="8446" width="66.7109375" style="9" customWidth="1"/>
    <col min="8447" max="8447" width="12.00390625" style="9" customWidth="1"/>
    <col min="8448" max="8448" width="5.00390625" style="9" customWidth="1"/>
    <col min="8449" max="8449" width="15.00390625" style="9" customWidth="1"/>
    <col min="8450" max="8450" width="9.140625" style="9" hidden="1" customWidth="1"/>
    <col min="8451" max="8451" width="26.28125" style="9" customWidth="1"/>
    <col min="8452" max="8452" width="15.140625" style="9" customWidth="1"/>
    <col min="8453" max="8453" width="31.7109375" style="9" customWidth="1"/>
    <col min="8454" max="8454" width="13.7109375" style="9" customWidth="1"/>
    <col min="8455" max="8455" width="2.00390625" style="9" customWidth="1"/>
    <col min="8456" max="8456" width="25.421875" style="9" customWidth="1"/>
    <col min="8457" max="8457" width="20.7109375" style="9" customWidth="1"/>
    <col min="8458" max="8458" width="9.28125" style="9" customWidth="1"/>
    <col min="8459" max="8459" width="19.00390625" style="9" customWidth="1"/>
    <col min="8460" max="8460" width="9.28125" style="9" customWidth="1"/>
    <col min="8461" max="8461" width="13.00390625" style="9" customWidth="1"/>
    <col min="8462" max="8701" width="9.28125" style="9" customWidth="1"/>
    <col min="8702" max="8702" width="66.7109375" style="9" customWidth="1"/>
    <col min="8703" max="8703" width="12.00390625" style="9" customWidth="1"/>
    <col min="8704" max="8704" width="5.00390625" style="9" customWidth="1"/>
    <col min="8705" max="8705" width="15.00390625" style="9" customWidth="1"/>
    <col min="8706" max="8706" width="9.140625" style="9" hidden="1" customWidth="1"/>
    <col min="8707" max="8707" width="26.28125" style="9" customWidth="1"/>
    <col min="8708" max="8708" width="15.140625" style="9" customWidth="1"/>
    <col min="8709" max="8709" width="31.7109375" style="9" customWidth="1"/>
    <col min="8710" max="8710" width="13.7109375" style="9" customWidth="1"/>
    <col min="8711" max="8711" width="2.00390625" style="9" customWidth="1"/>
    <col min="8712" max="8712" width="25.421875" style="9" customWidth="1"/>
    <col min="8713" max="8713" width="20.7109375" style="9" customWidth="1"/>
    <col min="8714" max="8714" width="9.28125" style="9" customWidth="1"/>
    <col min="8715" max="8715" width="19.00390625" style="9" customWidth="1"/>
    <col min="8716" max="8716" width="9.28125" style="9" customWidth="1"/>
    <col min="8717" max="8717" width="13.00390625" style="9" customWidth="1"/>
    <col min="8718" max="8957" width="9.28125" style="9" customWidth="1"/>
    <col min="8958" max="8958" width="66.7109375" style="9" customWidth="1"/>
    <col min="8959" max="8959" width="12.00390625" style="9" customWidth="1"/>
    <col min="8960" max="8960" width="5.00390625" style="9" customWidth="1"/>
    <col min="8961" max="8961" width="15.00390625" style="9" customWidth="1"/>
    <col min="8962" max="8962" width="9.140625" style="9" hidden="1" customWidth="1"/>
    <col min="8963" max="8963" width="26.28125" style="9" customWidth="1"/>
    <col min="8964" max="8964" width="15.140625" style="9" customWidth="1"/>
    <col min="8965" max="8965" width="31.7109375" style="9" customWidth="1"/>
    <col min="8966" max="8966" width="13.7109375" style="9" customWidth="1"/>
    <col min="8967" max="8967" width="2.00390625" style="9" customWidth="1"/>
    <col min="8968" max="8968" width="25.421875" style="9" customWidth="1"/>
    <col min="8969" max="8969" width="20.7109375" style="9" customWidth="1"/>
    <col min="8970" max="8970" width="9.28125" style="9" customWidth="1"/>
    <col min="8971" max="8971" width="19.00390625" style="9" customWidth="1"/>
    <col min="8972" max="8972" width="9.28125" style="9" customWidth="1"/>
    <col min="8973" max="8973" width="13.00390625" style="9" customWidth="1"/>
    <col min="8974" max="9213" width="9.28125" style="9" customWidth="1"/>
    <col min="9214" max="9214" width="66.7109375" style="9" customWidth="1"/>
    <col min="9215" max="9215" width="12.00390625" style="9" customWidth="1"/>
    <col min="9216" max="9216" width="5.00390625" style="9" customWidth="1"/>
    <col min="9217" max="9217" width="15.00390625" style="9" customWidth="1"/>
    <col min="9218" max="9218" width="9.140625" style="9" hidden="1" customWidth="1"/>
    <col min="9219" max="9219" width="26.28125" style="9" customWidth="1"/>
    <col min="9220" max="9220" width="15.140625" style="9" customWidth="1"/>
    <col min="9221" max="9221" width="31.7109375" style="9" customWidth="1"/>
    <col min="9222" max="9222" width="13.7109375" style="9" customWidth="1"/>
    <col min="9223" max="9223" width="2.00390625" style="9" customWidth="1"/>
    <col min="9224" max="9224" width="25.421875" style="9" customWidth="1"/>
    <col min="9225" max="9225" width="20.7109375" style="9" customWidth="1"/>
    <col min="9226" max="9226" width="9.28125" style="9" customWidth="1"/>
    <col min="9227" max="9227" width="19.00390625" style="9" customWidth="1"/>
    <col min="9228" max="9228" width="9.28125" style="9" customWidth="1"/>
    <col min="9229" max="9229" width="13.00390625" style="9" customWidth="1"/>
    <col min="9230" max="9469" width="9.28125" style="9" customWidth="1"/>
    <col min="9470" max="9470" width="66.7109375" style="9" customWidth="1"/>
    <col min="9471" max="9471" width="12.00390625" style="9" customWidth="1"/>
    <col min="9472" max="9472" width="5.00390625" style="9" customWidth="1"/>
    <col min="9473" max="9473" width="15.00390625" style="9" customWidth="1"/>
    <col min="9474" max="9474" width="9.140625" style="9" hidden="1" customWidth="1"/>
    <col min="9475" max="9475" width="26.28125" style="9" customWidth="1"/>
    <col min="9476" max="9476" width="15.140625" style="9" customWidth="1"/>
    <col min="9477" max="9477" width="31.7109375" style="9" customWidth="1"/>
    <col min="9478" max="9478" width="13.7109375" style="9" customWidth="1"/>
    <col min="9479" max="9479" width="2.00390625" style="9" customWidth="1"/>
    <col min="9480" max="9480" width="25.421875" style="9" customWidth="1"/>
    <col min="9481" max="9481" width="20.7109375" style="9" customWidth="1"/>
    <col min="9482" max="9482" width="9.28125" style="9" customWidth="1"/>
    <col min="9483" max="9483" width="19.00390625" style="9" customWidth="1"/>
    <col min="9484" max="9484" width="9.28125" style="9" customWidth="1"/>
    <col min="9485" max="9485" width="13.00390625" style="9" customWidth="1"/>
    <col min="9486" max="9725" width="9.28125" style="9" customWidth="1"/>
    <col min="9726" max="9726" width="66.7109375" style="9" customWidth="1"/>
    <col min="9727" max="9727" width="12.00390625" style="9" customWidth="1"/>
    <col min="9728" max="9728" width="5.00390625" style="9" customWidth="1"/>
    <col min="9729" max="9729" width="15.00390625" style="9" customWidth="1"/>
    <col min="9730" max="9730" width="9.140625" style="9" hidden="1" customWidth="1"/>
    <col min="9731" max="9731" width="26.28125" style="9" customWidth="1"/>
    <col min="9732" max="9732" width="15.140625" style="9" customWidth="1"/>
    <col min="9733" max="9733" width="31.7109375" style="9" customWidth="1"/>
    <col min="9734" max="9734" width="13.7109375" style="9" customWidth="1"/>
    <col min="9735" max="9735" width="2.00390625" style="9" customWidth="1"/>
    <col min="9736" max="9736" width="25.421875" style="9" customWidth="1"/>
    <col min="9737" max="9737" width="20.7109375" style="9" customWidth="1"/>
    <col min="9738" max="9738" width="9.28125" style="9" customWidth="1"/>
    <col min="9739" max="9739" width="19.00390625" style="9" customWidth="1"/>
    <col min="9740" max="9740" width="9.28125" style="9" customWidth="1"/>
    <col min="9741" max="9741" width="13.00390625" style="9" customWidth="1"/>
    <col min="9742" max="9981" width="9.28125" style="9" customWidth="1"/>
    <col min="9982" max="9982" width="66.7109375" style="9" customWidth="1"/>
    <col min="9983" max="9983" width="12.00390625" style="9" customWidth="1"/>
    <col min="9984" max="9984" width="5.00390625" style="9" customWidth="1"/>
    <col min="9985" max="9985" width="15.00390625" style="9" customWidth="1"/>
    <col min="9986" max="9986" width="9.140625" style="9" hidden="1" customWidth="1"/>
    <col min="9987" max="9987" width="26.28125" style="9" customWidth="1"/>
    <col min="9988" max="9988" width="15.140625" style="9" customWidth="1"/>
    <col min="9989" max="9989" width="31.7109375" style="9" customWidth="1"/>
    <col min="9990" max="9990" width="13.7109375" style="9" customWidth="1"/>
    <col min="9991" max="9991" width="2.00390625" style="9" customWidth="1"/>
    <col min="9992" max="9992" width="25.421875" style="9" customWidth="1"/>
    <col min="9993" max="9993" width="20.7109375" style="9" customWidth="1"/>
    <col min="9994" max="9994" width="9.28125" style="9" customWidth="1"/>
    <col min="9995" max="9995" width="19.00390625" style="9" customWidth="1"/>
    <col min="9996" max="9996" width="9.28125" style="9" customWidth="1"/>
    <col min="9997" max="9997" width="13.00390625" style="9" customWidth="1"/>
    <col min="9998" max="10237" width="9.28125" style="9" customWidth="1"/>
    <col min="10238" max="10238" width="66.7109375" style="9" customWidth="1"/>
    <col min="10239" max="10239" width="12.00390625" style="9" customWidth="1"/>
    <col min="10240" max="10240" width="5.00390625" style="9" customWidth="1"/>
    <col min="10241" max="10241" width="15.00390625" style="9" customWidth="1"/>
    <col min="10242" max="10242" width="9.140625" style="9" hidden="1" customWidth="1"/>
    <col min="10243" max="10243" width="26.28125" style="9" customWidth="1"/>
    <col min="10244" max="10244" width="15.140625" style="9" customWidth="1"/>
    <col min="10245" max="10245" width="31.7109375" style="9" customWidth="1"/>
    <col min="10246" max="10246" width="13.7109375" style="9" customWidth="1"/>
    <col min="10247" max="10247" width="2.00390625" style="9" customWidth="1"/>
    <col min="10248" max="10248" width="25.421875" style="9" customWidth="1"/>
    <col min="10249" max="10249" width="20.7109375" style="9" customWidth="1"/>
    <col min="10250" max="10250" width="9.28125" style="9" customWidth="1"/>
    <col min="10251" max="10251" width="19.00390625" style="9" customWidth="1"/>
    <col min="10252" max="10252" width="9.28125" style="9" customWidth="1"/>
    <col min="10253" max="10253" width="13.00390625" style="9" customWidth="1"/>
    <col min="10254" max="10493" width="9.28125" style="9" customWidth="1"/>
    <col min="10494" max="10494" width="66.7109375" style="9" customWidth="1"/>
    <col min="10495" max="10495" width="12.00390625" style="9" customWidth="1"/>
    <col min="10496" max="10496" width="5.00390625" style="9" customWidth="1"/>
    <col min="10497" max="10497" width="15.00390625" style="9" customWidth="1"/>
    <col min="10498" max="10498" width="9.140625" style="9" hidden="1" customWidth="1"/>
    <col min="10499" max="10499" width="26.28125" style="9" customWidth="1"/>
    <col min="10500" max="10500" width="15.140625" style="9" customWidth="1"/>
    <col min="10501" max="10501" width="31.7109375" style="9" customWidth="1"/>
    <col min="10502" max="10502" width="13.7109375" style="9" customWidth="1"/>
    <col min="10503" max="10503" width="2.00390625" style="9" customWidth="1"/>
    <col min="10504" max="10504" width="25.421875" style="9" customWidth="1"/>
    <col min="10505" max="10505" width="20.7109375" style="9" customWidth="1"/>
    <col min="10506" max="10506" width="9.28125" style="9" customWidth="1"/>
    <col min="10507" max="10507" width="19.00390625" style="9" customWidth="1"/>
    <col min="10508" max="10508" width="9.28125" style="9" customWidth="1"/>
    <col min="10509" max="10509" width="13.00390625" style="9" customWidth="1"/>
    <col min="10510" max="10749" width="9.28125" style="9" customWidth="1"/>
    <col min="10750" max="10750" width="66.7109375" style="9" customWidth="1"/>
    <col min="10751" max="10751" width="12.00390625" style="9" customWidth="1"/>
    <col min="10752" max="10752" width="5.00390625" style="9" customWidth="1"/>
    <col min="10753" max="10753" width="15.00390625" style="9" customWidth="1"/>
    <col min="10754" max="10754" width="9.140625" style="9" hidden="1" customWidth="1"/>
    <col min="10755" max="10755" width="26.28125" style="9" customWidth="1"/>
    <col min="10756" max="10756" width="15.140625" style="9" customWidth="1"/>
    <col min="10757" max="10757" width="31.7109375" style="9" customWidth="1"/>
    <col min="10758" max="10758" width="13.7109375" style="9" customWidth="1"/>
    <col min="10759" max="10759" width="2.00390625" style="9" customWidth="1"/>
    <col min="10760" max="10760" width="25.421875" style="9" customWidth="1"/>
    <col min="10761" max="10761" width="20.7109375" style="9" customWidth="1"/>
    <col min="10762" max="10762" width="9.28125" style="9" customWidth="1"/>
    <col min="10763" max="10763" width="19.00390625" style="9" customWidth="1"/>
    <col min="10764" max="10764" width="9.28125" style="9" customWidth="1"/>
    <col min="10765" max="10765" width="13.00390625" style="9" customWidth="1"/>
    <col min="10766" max="11005" width="9.28125" style="9" customWidth="1"/>
    <col min="11006" max="11006" width="66.7109375" style="9" customWidth="1"/>
    <col min="11007" max="11007" width="12.00390625" style="9" customWidth="1"/>
    <col min="11008" max="11008" width="5.00390625" style="9" customWidth="1"/>
    <col min="11009" max="11009" width="15.00390625" style="9" customWidth="1"/>
    <col min="11010" max="11010" width="9.140625" style="9" hidden="1" customWidth="1"/>
    <col min="11011" max="11011" width="26.28125" style="9" customWidth="1"/>
    <col min="11012" max="11012" width="15.140625" style="9" customWidth="1"/>
    <col min="11013" max="11013" width="31.7109375" style="9" customWidth="1"/>
    <col min="11014" max="11014" width="13.7109375" style="9" customWidth="1"/>
    <col min="11015" max="11015" width="2.00390625" style="9" customWidth="1"/>
    <col min="11016" max="11016" width="25.421875" style="9" customWidth="1"/>
    <col min="11017" max="11017" width="20.7109375" style="9" customWidth="1"/>
    <col min="11018" max="11018" width="9.28125" style="9" customWidth="1"/>
    <col min="11019" max="11019" width="19.00390625" style="9" customWidth="1"/>
    <col min="11020" max="11020" width="9.28125" style="9" customWidth="1"/>
    <col min="11021" max="11021" width="13.00390625" style="9" customWidth="1"/>
    <col min="11022" max="11261" width="9.28125" style="9" customWidth="1"/>
    <col min="11262" max="11262" width="66.7109375" style="9" customWidth="1"/>
    <col min="11263" max="11263" width="12.00390625" style="9" customWidth="1"/>
    <col min="11264" max="11264" width="5.00390625" style="9" customWidth="1"/>
    <col min="11265" max="11265" width="15.00390625" style="9" customWidth="1"/>
    <col min="11266" max="11266" width="9.140625" style="9" hidden="1" customWidth="1"/>
    <col min="11267" max="11267" width="26.28125" style="9" customWidth="1"/>
    <col min="11268" max="11268" width="15.140625" style="9" customWidth="1"/>
    <col min="11269" max="11269" width="31.7109375" style="9" customWidth="1"/>
    <col min="11270" max="11270" width="13.7109375" style="9" customWidth="1"/>
    <col min="11271" max="11271" width="2.00390625" style="9" customWidth="1"/>
    <col min="11272" max="11272" width="25.421875" style="9" customWidth="1"/>
    <col min="11273" max="11273" width="20.7109375" style="9" customWidth="1"/>
    <col min="11274" max="11274" width="9.28125" style="9" customWidth="1"/>
    <col min="11275" max="11275" width="19.00390625" style="9" customWidth="1"/>
    <col min="11276" max="11276" width="9.28125" style="9" customWidth="1"/>
    <col min="11277" max="11277" width="13.00390625" style="9" customWidth="1"/>
    <col min="11278" max="11517" width="9.28125" style="9" customWidth="1"/>
    <col min="11518" max="11518" width="66.7109375" style="9" customWidth="1"/>
    <col min="11519" max="11519" width="12.00390625" style="9" customWidth="1"/>
    <col min="11520" max="11520" width="5.00390625" style="9" customWidth="1"/>
    <col min="11521" max="11521" width="15.00390625" style="9" customWidth="1"/>
    <col min="11522" max="11522" width="9.140625" style="9" hidden="1" customWidth="1"/>
    <col min="11523" max="11523" width="26.28125" style="9" customWidth="1"/>
    <col min="11524" max="11524" width="15.140625" style="9" customWidth="1"/>
    <col min="11525" max="11525" width="31.7109375" style="9" customWidth="1"/>
    <col min="11526" max="11526" width="13.7109375" style="9" customWidth="1"/>
    <col min="11527" max="11527" width="2.00390625" style="9" customWidth="1"/>
    <col min="11528" max="11528" width="25.421875" style="9" customWidth="1"/>
    <col min="11529" max="11529" width="20.7109375" style="9" customWidth="1"/>
    <col min="11530" max="11530" width="9.28125" style="9" customWidth="1"/>
    <col min="11531" max="11531" width="19.00390625" style="9" customWidth="1"/>
    <col min="11532" max="11532" width="9.28125" style="9" customWidth="1"/>
    <col min="11533" max="11533" width="13.00390625" style="9" customWidth="1"/>
    <col min="11534" max="11773" width="9.28125" style="9" customWidth="1"/>
    <col min="11774" max="11774" width="66.7109375" style="9" customWidth="1"/>
    <col min="11775" max="11775" width="12.00390625" style="9" customWidth="1"/>
    <col min="11776" max="11776" width="5.00390625" style="9" customWidth="1"/>
    <col min="11777" max="11777" width="15.00390625" style="9" customWidth="1"/>
    <col min="11778" max="11778" width="9.140625" style="9" hidden="1" customWidth="1"/>
    <col min="11779" max="11779" width="26.28125" style="9" customWidth="1"/>
    <col min="11780" max="11780" width="15.140625" style="9" customWidth="1"/>
    <col min="11781" max="11781" width="31.7109375" style="9" customWidth="1"/>
    <col min="11782" max="11782" width="13.7109375" style="9" customWidth="1"/>
    <col min="11783" max="11783" width="2.00390625" style="9" customWidth="1"/>
    <col min="11784" max="11784" width="25.421875" style="9" customWidth="1"/>
    <col min="11785" max="11785" width="20.7109375" style="9" customWidth="1"/>
    <col min="11786" max="11786" width="9.28125" style="9" customWidth="1"/>
    <col min="11787" max="11787" width="19.00390625" style="9" customWidth="1"/>
    <col min="11788" max="11788" width="9.28125" style="9" customWidth="1"/>
    <col min="11789" max="11789" width="13.00390625" style="9" customWidth="1"/>
    <col min="11790" max="12029" width="9.28125" style="9" customWidth="1"/>
    <col min="12030" max="12030" width="66.7109375" style="9" customWidth="1"/>
    <col min="12031" max="12031" width="12.00390625" style="9" customWidth="1"/>
    <col min="12032" max="12032" width="5.00390625" style="9" customWidth="1"/>
    <col min="12033" max="12033" width="15.00390625" style="9" customWidth="1"/>
    <col min="12034" max="12034" width="9.140625" style="9" hidden="1" customWidth="1"/>
    <col min="12035" max="12035" width="26.28125" style="9" customWidth="1"/>
    <col min="12036" max="12036" width="15.140625" style="9" customWidth="1"/>
    <col min="12037" max="12037" width="31.7109375" style="9" customWidth="1"/>
    <col min="12038" max="12038" width="13.7109375" style="9" customWidth="1"/>
    <col min="12039" max="12039" width="2.00390625" style="9" customWidth="1"/>
    <col min="12040" max="12040" width="25.421875" style="9" customWidth="1"/>
    <col min="12041" max="12041" width="20.7109375" style="9" customWidth="1"/>
    <col min="12042" max="12042" width="9.28125" style="9" customWidth="1"/>
    <col min="12043" max="12043" width="19.00390625" style="9" customWidth="1"/>
    <col min="12044" max="12044" width="9.28125" style="9" customWidth="1"/>
    <col min="12045" max="12045" width="13.00390625" style="9" customWidth="1"/>
    <col min="12046" max="12285" width="9.28125" style="9" customWidth="1"/>
    <col min="12286" max="12286" width="66.7109375" style="9" customWidth="1"/>
    <col min="12287" max="12287" width="12.00390625" style="9" customWidth="1"/>
    <col min="12288" max="12288" width="5.00390625" style="9" customWidth="1"/>
    <col min="12289" max="12289" width="15.00390625" style="9" customWidth="1"/>
    <col min="12290" max="12290" width="9.140625" style="9" hidden="1" customWidth="1"/>
    <col min="12291" max="12291" width="26.28125" style="9" customWidth="1"/>
    <col min="12292" max="12292" width="15.140625" style="9" customWidth="1"/>
    <col min="12293" max="12293" width="31.7109375" style="9" customWidth="1"/>
    <col min="12294" max="12294" width="13.7109375" style="9" customWidth="1"/>
    <col min="12295" max="12295" width="2.00390625" style="9" customWidth="1"/>
    <col min="12296" max="12296" width="25.421875" style="9" customWidth="1"/>
    <col min="12297" max="12297" width="20.7109375" style="9" customWidth="1"/>
    <col min="12298" max="12298" width="9.28125" style="9" customWidth="1"/>
    <col min="12299" max="12299" width="19.00390625" style="9" customWidth="1"/>
    <col min="12300" max="12300" width="9.28125" style="9" customWidth="1"/>
    <col min="12301" max="12301" width="13.00390625" style="9" customWidth="1"/>
    <col min="12302" max="12541" width="9.28125" style="9" customWidth="1"/>
    <col min="12542" max="12542" width="66.7109375" style="9" customWidth="1"/>
    <col min="12543" max="12543" width="12.00390625" style="9" customWidth="1"/>
    <col min="12544" max="12544" width="5.00390625" style="9" customWidth="1"/>
    <col min="12545" max="12545" width="15.00390625" style="9" customWidth="1"/>
    <col min="12546" max="12546" width="9.140625" style="9" hidden="1" customWidth="1"/>
    <col min="12547" max="12547" width="26.28125" style="9" customWidth="1"/>
    <col min="12548" max="12548" width="15.140625" style="9" customWidth="1"/>
    <col min="12549" max="12549" width="31.7109375" style="9" customWidth="1"/>
    <col min="12550" max="12550" width="13.7109375" style="9" customWidth="1"/>
    <col min="12551" max="12551" width="2.00390625" style="9" customWidth="1"/>
    <col min="12552" max="12552" width="25.421875" style="9" customWidth="1"/>
    <col min="12553" max="12553" width="20.7109375" style="9" customWidth="1"/>
    <col min="12554" max="12554" width="9.28125" style="9" customWidth="1"/>
    <col min="12555" max="12555" width="19.00390625" style="9" customWidth="1"/>
    <col min="12556" max="12556" width="9.28125" style="9" customWidth="1"/>
    <col min="12557" max="12557" width="13.00390625" style="9" customWidth="1"/>
    <col min="12558" max="12797" width="9.28125" style="9" customWidth="1"/>
    <col min="12798" max="12798" width="66.7109375" style="9" customWidth="1"/>
    <col min="12799" max="12799" width="12.00390625" style="9" customWidth="1"/>
    <col min="12800" max="12800" width="5.00390625" style="9" customWidth="1"/>
    <col min="12801" max="12801" width="15.00390625" style="9" customWidth="1"/>
    <col min="12802" max="12802" width="9.140625" style="9" hidden="1" customWidth="1"/>
    <col min="12803" max="12803" width="26.28125" style="9" customWidth="1"/>
    <col min="12804" max="12804" width="15.140625" style="9" customWidth="1"/>
    <col min="12805" max="12805" width="31.7109375" style="9" customWidth="1"/>
    <col min="12806" max="12806" width="13.7109375" style="9" customWidth="1"/>
    <col min="12807" max="12807" width="2.00390625" style="9" customWidth="1"/>
    <col min="12808" max="12808" width="25.421875" style="9" customWidth="1"/>
    <col min="12809" max="12809" width="20.7109375" style="9" customWidth="1"/>
    <col min="12810" max="12810" width="9.28125" style="9" customWidth="1"/>
    <col min="12811" max="12811" width="19.00390625" style="9" customWidth="1"/>
    <col min="12812" max="12812" width="9.28125" style="9" customWidth="1"/>
    <col min="12813" max="12813" width="13.00390625" style="9" customWidth="1"/>
    <col min="12814" max="13053" width="9.28125" style="9" customWidth="1"/>
    <col min="13054" max="13054" width="66.7109375" style="9" customWidth="1"/>
    <col min="13055" max="13055" width="12.00390625" style="9" customWidth="1"/>
    <col min="13056" max="13056" width="5.00390625" style="9" customWidth="1"/>
    <col min="13057" max="13057" width="15.00390625" style="9" customWidth="1"/>
    <col min="13058" max="13058" width="9.140625" style="9" hidden="1" customWidth="1"/>
    <col min="13059" max="13059" width="26.28125" style="9" customWidth="1"/>
    <col min="13060" max="13060" width="15.140625" style="9" customWidth="1"/>
    <col min="13061" max="13061" width="31.7109375" style="9" customWidth="1"/>
    <col min="13062" max="13062" width="13.7109375" style="9" customWidth="1"/>
    <col min="13063" max="13063" width="2.00390625" style="9" customWidth="1"/>
    <col min="13064" max="13064" width="25.421875" style="9" customWidth="1"/>
    <col min="13065" max="13065" width="20.7109375" style="9" customWidth="1"/>
    <col min="13066" max="13066" width="9.28125" style="9" customWidth="1"/>
    <col min="13067" max="13067" width="19.00390625" style="9" customWidth="1"/>
    <col min="13068" max="13068" width="9.28125" style="9" customWidth="1"/>
    <col min="13069" max="13069" width="13.00390625" style="9" customWidth="1"/>
    <col min="13070" max="13309" width="9.28125" style="9" customWidth="1"/>
    <col min="13310" max="13310" width="66.7109375" style="9" customWidth="1"/>
    <col min="13311" max="13311" width="12.00390625" style="9" customWidth="1"/>
    <col min="13312" max="13312" width="5.00390625" style="9" customWidth="1"/>
    <col min="13313" max="13313" width="15.00390625" style="9" customWidth="1"/>
    <col min="13314" max="13314" width="9.140625" style="9" hidden="1" customWidth="1"/>
    <col min="13315" max="13315" width="26.28125" style="9" customWidth="1"/>
    <col min="13316" max="13316" width="15.140625" style="9" customWidth="1"/>
    <col min="13317" max="13317" width="31.7109375" style="9" customWidth="1"/>
    <col min="13318" max="13318" width="13.7109375" style="9" customWidth="1"/>
    <col min="13319" max="13319" width="2.00390625" style="9" customWidth="1"/>
    <col min="13320" max="13320" width="25.421875" style="9" customWidth="1"/>
    <col min="13321" max="13321" width="20.7109375" style="9" customWidth="1"/>
    <col min="13322" max="13322" width="9.28125" style="9" customWidth="1"/>
    <col min="13323" max="13323" width="19.00390625" style="9" customWidth="1"/>
    <col min="13324" max="13324" width="9.28125" style="9" customWidth="1"/>
    <col min="13325" max="13325" width="13.00390625" style="9" customWidth="1"/>
    <col min="13326" max="13565" width="9.28125" style="9" customWidth="1"/>
    <col min="13566" max="13566" width="66.7109375" style="9" customWidth="1"/>
    <col min="13567" max="13567" width="12.00390625" style="9" customWidth="1"/>
    <col min="13568" max="13568" width="5.00390625" style="9" customWidth="1"/>
    <col min="13569" max="13569" width="15.00390625" style="9" customWidth="1"/>
    <col min="13570" max="13570" width="9.140625" style="9" hidden="1" customWidth="1"/>
    <col min="13571" max="13571" width="26.28125" style="9" customWidth="1"/>
    <col min="13572" max="13572" width="15.140625" style="9" customWidth="1"/>
    <col min="13573" max="13573" width="31.7109375" style="9" customWidth="1"/>
    <col min="13574" max="13574" width="13.7109375" style="9" customWidth="1"/>
    <col min="13575" max="13575" width="2.00390625" style="9" customWidth="1"/>
    <col min="13576" max="13576" width="25.421875" style="9" customWidth="1"/>
    <col min="13577" max="13577" width="20.7109375" style="9" customWidth="1"/>
    <col min="13578" max="13578" width="9.28125" style="9" customWidth="1"/>
    <col min="13579" max="13579" width="19.00390625" style="9" customWidth="1"/>
    <col min="13580" max="13580" width="9.28125" style="9" customWidth="1"/>
    <col min="13581" max="13581" width="13.00390625" style="9" customWidth="1"/>
    <col min="13582" max="13821" width="9.28125" style="9" customWidth="1"/>
    <col min="13822" max="13822" width="66.7109375" style="9" customWidth="1"/>
    <col min="13823" max="13823" width="12.00390625" style="9" customWidth="1"/>
    <col min="13824" max="13824" width="5.00390625" style="9" customWidth="1"/>
    <col min="13825" max="13825" width="15.00390625" style="9" customWidth="1"/>
    <col min="13826" max="13826" width="9.140625" style="9" hidden="1" customWidth="1"/>
    <col min="13827" max="13827" width="26.28125" style="9" customWidth="1"/>
    <col min="13828" max="13828" width="15.140625" style="9" customWidth="1"/>
    <col min="13829" max="13829" width="31.7109375" style="9" customWidth="1"/>
    <col min="13830" max="13830" width="13.7109375" style="9" customWidth="1"/>
    <col min="13831" max="13831" width="2.00390625" style="9" customWidth="1"/>
    <col min="13832" max="13832" width="25.421875" style="9" customWidth="1"/>
    <col min="13833" max="13833" width="20.7109375" style="9" customWidth="1"/>
    <col min="13834" max="13834" width="9.28125" style="9" customWidth="1"/>
    <col min="13835" max="13835" width="19.00390625" style="9" customWidth="1"/>
    <col min="13836" max="13836" width="9.28125" style="9" customWidth="1"/>
    <col min="13837" max="13837" width="13.00390625" style="9" customWidth="1"/>
    <col min="13838" max="14077" width="9.28125" style="9" customWidth="1"/>
    <col min="14078" max="14078" width="66.7109375" style="9" customWidth="1"/>
    <col min="14079" max="14079" width="12.00390625" style="9" customWidth="1"/>
    <col min="14080" max="14080" width="5.00390625" style="9" customWidth="1"/>
    <col min="14081" max="14081" width="15.00390625" style="9" customWidth="1"/>
    <col min="14082" max="14082" width="9.140625" style="9" hidden="1" customWidth="1"/>
    <col min="14083" max="14083" width="26.28125" style="9" customWidth="1"/>
    <col min="14084" max="14084" width="15.140625" style="9" customWidth="1"/>
    <col min="14085" max="14085" width="31.7109375" style="9" customWidth="1"/>
    <col min="14086" max="14086" width="13.7109375" style="9" customWidth="1"/>
    <col min="14087" max="14087" width="2.00390625" style="9" customWidth="1"/>
    <col min="14088" max="14088" width="25.421875" style="9" customWidth="1"/>
    <col min="14089" max="14089" width="20.7109375" style="9" customWidth="1"/>
    <col min="14090" max="14090" width="9.28125" style="9" customWidth="1"/>
    <col min="14091" max="14091" width="19.00390625" style="9" customWidth="1"/>
    <col min="14092" max="14092" width="9.28125" style="9" customWidth="1"/>
    <col min="14093" max="14093" width="13.00390625" style="9" customWidth="1"/>
    <col min="14094" max="14333" width="9.28125" style="9" customWidth="1"/>
    <col min="14334" max="14334" width="66.7109375" style="9" customWidth="1"/>
    <col min="14335" max="14335" width="12.00390625" style="9" customWidth="1"/>
    <col min="14336" max="14336" width="5.00390625" style="9" customWidth="1"/>
    <col min="14337" max="14337" width="15.00390625" style="9" customWidth="1"/>
    <col min="14338" max="14338" width="9.140625" style="9" hidden="1" customWidth="1"/>
    <col min="14339" max="14339" width="26.28125" style="9" customWidth="1"/>
    <col min="14340" max="14340" width="15.140625" style="9" customWidth="1"/>
    <col min="14341" max="14341" width="31.7109375" style="9" customWidth="1"/>
    <col min="14342" max="14342" width="13.7109375" style="9" customWidth="1"/>
    <col min="14343" max="14343" width="2.00390625" style="9" customWidth="1"/>
    <col min="14344" max="14344" width="25.421875" style="9" customWidth="1"/>
    <col min="14345" max="14345" width="20.7109375" style="9" customWidth="1"/>
    <col min="14346" max="14346" width="9.28125" style="9" customWidth="1"/>
    <col min="14347" max="14347" width="19.00390625" style="9" customWidth="1"/>
    <col min="14348" max="14348" width="9.28125" style="9" customWidth="1"/>
    <col min="14349" max="14349" width="13.00390625" style="9" customWidth="1"/>
    <col min="14350" max="14589" width="9.28125" style="9" customWidth="1"/>
    <col min="14590" max="14590" width="66.7109375" style="9" customWidth="1"/>
    <col min="14591" max="14591" width="12.00390625" style="9" customWidth="1"/>
    <col min="14592" max="14592" width="5.00390625" style="9" customWidth="1"/>
    <col min="14593" max="14593" width="15.00390625" style="9" customWidth="1"/>
    <col min="14594" max="14594" width="9.140625" style="9" hidden="1" customWidth="1"/>
    <col min="14595" max="14595" width="26.28125" style="9" customWidth="1"/>
    <col min="14596" max="14596" width="15.140625" style="9" customWidth="1"/>
    <col min="14597" max="14597" width="31.7109375" style="9" customWidth="1"/>
    <col min="14598" max="14598" width="13.7109375" style="9" customWidth="1"/>
    <col min="14599" max="14599" width="2.00390625" style="9" customWidth="1"/>
    <col min="14600" max="14600" width="25.421875" style="9" customWidth="1"/>
    <col min="14601" max="14601" width="20.7109375" style="9" customWidth="1"/>
    <col min="14602" max="14602" width="9.28125" style="9" customWidth="1"/>
    <col min="14603" max="14603" width="19.00390625" style="9" customWidth="1"/>
    <col min="14604" max="14604" width="9.28125" style="9" customWidth="1"/>
    <col min="14605" max="14605" width="13.00390625" style="9" customWidth="1"/>
    <col min="14606" max="14845" width="9.28125" style="9" customWidth="1"/>
    <col min="14846" max="14846" width="66.7109375" style="9" customWidth="1"/>
    <col min="14847" max="14847" width="12.00390625" style="9" customWidth="1"/>
    <col min="14848" max="14848" width="5.00390625" style="9" customWidth="1"/>
    <col min="14849" max="14849" width="15.00390625" style="9" customWidth="1"/>
    <col min="14850" max="14850" width="9.140625" style="9" hidden="1" customWidth="1"/>
    <col min="14851" max="14851" width="26.28125" style="9" customWidth="1"/>
    <col min="14852" max="14852" width="15.140625" style="9" customWidth="1"/>
    <col min="14853" max="14853" width="31.7109375" style="9" customWidth="1"/>
    <col min="14854" max="14854" width="13.7109375" style="9" customWidth="1"/>
    <col min="14855" max="14855" width="2.00390625" style="9" customWidth="1"/>
    <col min="14856" max="14856" width="25.421875" style="9" customWidth="1"/>
    <col min="14857" max="14857" width="20.7109375" style="9" customWidth="1"/>
    <col min="14858" max="14858" width="9.28125" style="9" customWidth="1"/>
    <col min="14859" max="14859" width="19.00390625" style="9" customWidth="1"/>
    <col min="14860" max="14860" width="9.28125" style="9" customWidth="1"/>
    <col min="14861" max="14861" width="13.00390625" style="9" customWidth="1"/>
    <col min="14862" max="15101" width="9.28125" style="9" customWidth="1"/>
    <col min="15102" max="15102" width="66.7109375" style="9" customWidth="1"/>
    <col min="15103" max="15103" width="12.00390625" style="9" customWidth="1"/>
    <col min="15104" max="15104" width="5.00390625" style="9" customWidth="1"/>
    <col min="15105" max="15105" width="15.00390625" style="9" customWidth="1"/>
    <col min="15106" max="15106" width="9.140625" style="9" hidden="1" customWidth="1"/>
    <col min="15107" max="15107" width="26.28125" style="9" customWidth="1"/>
    <col min="15108" max="15108" width="15.140625" style="9" customWidth="1"/>
    <col min="15109" max="15109" width="31.7109375" style="9" customWidth="1"/>
    <col min="15110" max="15110" width="13.7109375" style="9" customWidth="1"/>
    <col min="15111" max="15111" width="2.00390625" style="9" customWidth="1"/>
    <col min="15112" max="15112" width="25.421875" style="9" customWidth="1"/>
    <col min="15113" max="15113" width="20.7109375" style="9" customWidth="1"/>
    <col min="15114" max="15114" width="9.28125" style="9" customWidth="1"/>
    <col min="15115" max="15115" width="19.00390625" style="9" customWidth="1"/>
    <col min="15116" max="15116" width="9.28125" style="9" customWidth="1"/>
    <col min="15117" max="15117" width="13.00390625" style="9" customWidth="1"/>
    <col min="15118" max="15357" width="9.28125" style="9" customWidth="1"/>
    <col min="15358" max="15358" width="66.7109375" style="9" customWidth="1"/>
    <col min="15359" max="15359" width="12.00390625" style="9" customWidth="1"/>
    <col min="15360" max="15360" width="5.00390625" style="9" customWidth="1"/>
    <col min="15361" max="15361" width="15.00390625" style="9" customWidth="1"/>
    <col min="15362" max="15362" width="9.140625" style="9" hidden="1" customWidth="1"/>
    <col min="15363" max="15363" width="26.28125" style="9" customWidth="1"/>
    <col min="15364" max="15364" width="15.140625" style="9" customWidth="1"/>
    <col min="15365" max="15365" width="31.7109375" style="9" customWidth="1"/>
    <col min="15366" max="15366" width="13.7109375" style="9" customWidth="1"/>
    <col min="15367" max="15367" width="2.00390625" style="9" customWidth="1"/>
    <col min="15368" max="15368" width="25.421875" style="9" customWidth="1"/>
    <col min="15369" max="15369" width="20.7109375" style="9" customWidth="1"/>
    <col min="15370" max="15370" width="9.28125" style="9" customWidth="1"/>
    <col min="15371" max="15371" width="19.00390625" style="9" customWidth="1"/>
    <col min="15372" max="15372" width="9.28125" style="9" customWidth="1"/>
    <col min="15373" max="15373" width="13.00390625" style="9" customWidth="1"/>
    <col min="15374" max="15613" width="9.28125" style="9" customWidth="1"/>
    <col min="15614" max="15614" width="66.7109375" style="9" customWidth="1"/>
    <col min="15615" max="15615" width="12.00390625" style="9" customWidth="1"/>
    <col min="15616" max="15616" width="5.00390625" style="9" customWidth="1"/>
    <col min="15617" max="15617" width="15.00390625" style="9" customWidth="1"/>
    <col min="15618" max="15618" width="9.140625" style="9" hidden="1" customWidth="1"/>
    <col min="15619" max="15619" width="26.28125" style="9" customWidth="1"/>
    <col min="15620" max="15620" width="15.140625" style="9" customWidth="1"/>
    <col min="15621" max="15621" width="31.7109375" style="9" customWidth="1"/>
    <col min="15622" max="15622" width="13.7109375" style="9" customWidth="1"/>
    <col min="15623" max="15623" width="2.00390625" style="9" customWidth="1"/>
    <col min="15624" max="15624" width="25.421875" style="9" customWidth="1"/>
    <col min="15625" max="15625" width="20.7109375" style="9" customWidth="1"/>
    <col min="15626" max="15626" width="9.28125" style="9" customWidth="1"/>
    <col min="15627" max="15627" width="19.00390625" style="9" customWidth="1"/>
    <col min="15628" max="15628" width="9.28125" style="9" customWidth="1"/>
    <col min="15629" max="15629" width="13.00390625" style="9" customWidth="1"/>
    <col min="15630" max="15869" width="9.28125" style="9" customWidth="1"/>
    <col min="15870" max="15870" width="66.7109375" style="9" customWidth="1"/>
    <col min="15871" max="15871" width="12.00390625" style="9" customWidth="1"/>
    <col min="15872" max="15872" width="5.00390625" style="9" customWidth="1"/>
    <col min="15873" max="15873" width="15.00390625" style="9" customWidth="1"/>
    <col min="15874" max="15874" width="9.140625" style="9" hidden="1" customWidth="1"/>
    <col min="15875" max="15875" width="26.28125" style="9" customWidth="1"/>
    <col min="15876" max="15876" width="15.140625" style="9" customWidth="1"/>
    <col min="15877" max="15877" width="31.7109375" style="9" customWidth="1"/>
    <col min="15878" max="15878" width="13.7109375" style="9" customWidth="1"/>
    <col min="15879" max="15879" width="2.00390625" style="9" customWidth="1"/>
    <col min="15880" max="15880" width="25.421875" style="9" customWidth="1"/>
    <col min="15881" max="15881" width="20.7109375" style="9" customWidth="1"/>
    <col min="15882" max="15882" width="9.28125" style="9" customWidth="1"/>
    <col min="15883" max="15883" width="19.00390625" style="9" customWidth="1"/>
    <col min="15884" max="15884" width="9.28125" style="9" customWidth="1"/>
    <col min="15885" max="15885" width="13.00390625" style="9" customWidth="1"/>
    <col min="15886" max="16125" width="9.28125" style="9" customWidth="1"/>
    <col min="16126" max="16126" width="66.7109375" style="9" customWidth="1"/>
    <col min="16127" max="16127" width="12.00390625" style="9" customWidth="1"/>
    <col min="16128" max="16128" width="5.00390625" style="9" customWidth="1"/>
    <col min="16129" max="16129" width="15.00390625" style="9" customWidth="1"/>
    <col min="16130" max="16130" width="9.140625" style="9" hidden="1" customWidth="1"/>
    <col min="16131" max="16131" width="26.28125" style="9" customWidth="1"/>
    <col min="16132" max="16132" width="15.140625" style="9" customWidth="1"/>
    <col min="16133" max="16133" width="31.7109375" style="9" customWidth="1"/>
    <col min="16134" max="16134" width="13.7109375" style="9" customWidth="1"/>
    <col min="16135" max="16135" width="2.00390625" style="9" customWidth="1"/>
    <col min="16136" max="16136" width="25.421875" style="9" customWidth="1"/>
    <col min="16137" max="16137" width="20.7109375" style="9" customWidth="1"/>
    <col min="16138" max="16138" width="9.28125" style="9" customWidth="1"/>
    <col min="16139" max="16139" width="19.00390625" style="9" customWidth="1"/>
    <col min="16140" max="16140" width="9.28125" style="9" customWidth="1"/>
    <col min="16141" max="16141" width="13.00390625" style="9" customWidth="1"/>
    <col min="16142" max="16384" width="9.28125" style="9" customWidth="1"/>
  </cols>
  <sheetData>
    <row r="1" spans="1:8" ht="12">
      <c r="A1" s="3"/>
      <c r="B1" s="4"/>
      <c r="C1" s="4"/>
      <c r="D1" s="5"/>
      <c r="E1" s="5"/>
      <c r="F1" s="5"/>
      <c r="G1" s="6"/>
      <c r="H1" s="7"/>
    </row>
    <row r="2" spans="1:8" ht="19.5">
      <c r="A2" s="10"/>
      <c r="B2" s="11" t="s">
        <v>425</v>
      </c>
      <c r="H2" s="13"/>
    </row>
    <row r="3" spans="1:10" ht="22.5">
      <c r="A3" s="14"/>
      <c r="B3" s="11"/>
      <c r="C3" s="16"/>
      <c r="E3" s="9"/>
      <c r="F3" s="15"/>
      <c r="G3" s="17"/>
      <c r="H3" s="13"/>
      <c r="I3" s="9"/>
      <c r="J3" s="9"/>
    </row>
    <row r="4" spans="1:10" ht="15.75" thickBot="1">
      <c r="A4" s="10"/>
      <c r="B4" s="18"/>
      <c r="D4" s="19" t="s">
        <v>337</v>
      </c>
      <c r="G4" s="20" t="s">
        <v>338</v>
      </c>
      <c r="H4" s="13"/>
      <c r="I4" s="9"/>
      <c r="J4" s="9"/>
    </row>
    <row r="5" spans="1:10" ht="16.5" customHeight="1" thickBot="1">
      <c r="A5" s="21" t="s">
        <v>339</v>
      </c>
      <c r="B5" s="22" t="s">
        <v>42</v>
      </c>
      <c r="C5" s="22" t="s">
        <v>41</v>
      </c>
      <c r="D5" s="23" t="s">
        <v>340</v>
      </c>
      <c r="E5" s="24"/>
      <c r="F5" s="23" t="s">
        <v>341</v>
      </c>
      <c r="G5" s="25" t="s">
        <v>342</v>
      </c>
      <c r="H5" s="26" t="s">
        <v>343</v>
      </c>
      <c r="I5" s="9"/>
      <c r="J5" s="9"/>
    </row>
    <row r="6" spans="1:11" s="32" customFormat="1" ht="12.75">
      <c r="A6" s="27" t="s">
        <v>344</v>
      </c>
      <c r="B6" s="28">
        <v>8</v>
      </c>
      <c r="C6" s="28" t="s">
        <v>345</v>
      </c>
      <c r="D6" s="206"/>
      <c r="E6" s="29"/>
      <c r="F6" s="29">
        <f aca="true" t="shared" si="0" ref="F6:F72">D6*B6</f>
        <v>0</v>
      </c>
      <c r="G6" s="208"/>
      <c r="H6" s="31">
        <f aca="true" t="shared" si="1" ref="H6:H70">B6*G6</f>
        <v>0</v>
      </c>
      <c r="K6" s="33"/>
    </row>
    <row r="7" spans="1:11" s="32" customFormat="1" ht="12.75">
      <c r="A7" s="34" t="s">
        <v>346</v>
      </c>
      <c r="B7" s="35">
        <v>2</v>
      </c>
      <c r="C7" s="35" t="s">
        <v>183</v>
      </c>
      <c r="D7" s="207"/>
      <c r="E7" s="36"/>
      <c r="F7" s="29">
        <f t="shared" si="0"/>
        <v>0</v>
      </c>
      <c r="G7" s="208"/>
      <c r="H7" s="31">
        <f t="shared" si="1"/>
        <v>0</v>
      </c>
      <c r="K7" s="33"/>
    </row>
    <row r="8" spans="1:11" s="32" customFormat="1" ht="12.75">
      <c r="A8" s="34" t="s">
        <v>347</v>
      </c>
      <c r="B8" s="35">
        <v>1</v>
      </c>
      <c r="C8" s="35" t="s">
        <v>345</v>
      </c>
      <c r="D8" s="207"/>
      <c r="E8" s="36"/>
      <c r="F8" s="29">
        <f t="shared" si="0"/>
        <v>0</v>
      </c>
      <c r="G8" s="208"/>
      <c r="H8" s="31">
        <f t="shared" si="1"/>
        <v>0</v>
      </c>
      <c r="K8" s="33"/>
    </row>
    <row r="9" spans="1:11" s="32" customFormat="1" ht="12.75">
      <c r="A9" s="34" t="s">
        <v>348</v>
      </c>
      <c r="B9" s="35">
        <v>3</v>
      </c>
      <c r="C9" s="35" t="s">
        <v>183</v>
      </c>
      <c r="D9" s="207"/>
      <c r="E9" s="36"/>
      <c r="F9" s="29">
        <f t="shared" si="0"/>
        <v>0</v>
      </c>
      <c r="G9" s="208"/>
      <c r="H9" s="31">
        <f t="shared" si="1"/>
        <v>0</v>
      </c>
      <c r="K9" s="33"/>
    </row>
    <row r="10" spans="1:11" s="32" customFormat="1" ht="12.75">
      <c r="A10" s="34" t="s">
        <v>349</v>
      </c>
      <c r="B10" s="35">
        <v>50</v>
      </c>
      <c r="C10" s="35" t="s">
        <v>183</v>
      </c>
      <c r="D10" s="207"/>
      <c r="E10" s="36"/>
      <c r="F10" s="29">
        <f t="shared" si="0"/>
        <v>0</v>
      </c>
      <c r="G10" s="208"/>
      <c r="H10" s="31">
        <f t="shared" si="1"/>
        <v>0</v>
      </c>
      <c r="K10" s="33"/>
    </row>
    <row r="11" spans="1:11" s="32" customFormat="1" ht="12.75">
      <c r="A11" s="34" t="s">
        <v>350</v>
      </c>
      <c r="B11" s="35">
        <v>18</v>
      </c>
      <c r="C11" s="35" t="s">
        <v>183</v>
      </c>
      <c r="D11" s="207"/>
      <c r="E11" s="36"/>
      <c r="F11" s="29">
        <f t="shared" si="0"/>
        <v>0</v>
      </c>
      <c r="G11" s="208"/>
      <c r="H11" s="31">
        <f t="shared" si="1"/>
        <v>0</v>
      </c>
      <c r="K11" s="33"/>
    </row>
    <row r="12" spans="1:11" s="32" customFormat="1" ht="12.75">
      <c r="A12" s="34" t="s">
        <v>351</v>
      </c>
      <c r="B12" s="35">
        <v>250</v>
      </c>
      <c r="C12" s="35" t="s">
        <v>183</v>
      </c>
      <c r="D12" s="207"/>
      <c r="E12" s="36"/>
      <c r="F12" s="29">
        <f t="shared" si="0"/>
        <v>0</v>
      </c>
      <c r="G12" s="208"/>
      <c r="H12" s="31">
        <f t="shared" si="1"/>
        <v>0</v>
      </c>
      <c r="K12" s="33"/>
    </row>
    <row r="13" spans="1:11" s="32" customFormat="1" ht="12.75">
      <c r="A13" s="34" t="s">
        <v>352</v>
      </c>
      <c r="B13" s="35">
        <v>80</v>
      </c>
      <c r="C13" s="35" t="s">
        <v>183</v>
      </c>
      <c r="D13" s="207"/>
      <c r="E13" s="36"/>
      <c r="F13" s="29">
        <f t="shared" si="0"/>
        <v>0</v>
      </c>
      <c r="G13" s="208"/>
      <c r="H13" s="31">
        <f t="shared" si="1"/>
        <v>0</v>
      </c>
      <c r="K13" s="33"/>
    </row>
    <row r="14" spans="1:11" s="32" customFormat="1" ht="12.75">
      <c r="A14" s="34" t="s">
        <v>353</v>
      </c>
      <c r="B14" s="35">
        <v>30</v>
      </c>
      <c r="C14" s="35" t="s">
        <v>183</v>
      </c>
      <c r="D14" s="207"/>
      <c r="E14" s="36"/>
      <c r="F14" s="29">
        <f t="shared" si="0"/>
        <v>0</v>
      </c>
      <c r="G14" s="208"/>
      <c r="H14" s="31">
        <f t="shared" si="1"/>
        <v>0</v>
      </c>
      <c r="K14" s="33"/>
    </row>
    <row r="15" spans="1:11" s="32" customFormat="1" ht="12.75">
      <c r="A15" s="34" t="s">
        <v>354</v>
      </c>
      <c r="B15" s="35">
        <v>360</v>
      </c>
      <c r="C15" s="35" t="s">
        <v>183</v>
      </c>
      <c r="D15" s="207"/>
      <c r="E15" s="36"/>
      <c r="F15" s="29">
        <f t="shared" si="0"/>
        <v>0</v>
      </c>
      <c r="G15" s="208"/>
      <c r="H15" s="31">
        <f t="shared" si="1"/>
        <v>0</v>
      </c>
      <c r="K15" s="33"/>
    </row>
    <row r="16" spans="1:11" s="32" customFormat="1" ht="12.75">
      <c r="A16" s="34" t="s">
        <v>355</v>
      </c>
      <c r="B16" s="35">
        <v>30</v>
      </c>
      <c r="C16" s="35" t="s">
        <v>183</v>
      </c>
      <c r="D16" s="207"/>
      <c r="E16" s="36"/>
      <c r="F16" s="29">
        <f t="shared" si="0"/>
        <v>0</v>
      </c>
      <c r="G16" s="208"/>
      <c r="H16" s="31">
        <f t="shared" si="1"/>
        <v>0</v>
      </c>
      <c r="K16" s="33"/>
    </row>
    <row r="17" spans="1:11" s="32" customFormat="1" ht="12.75">
      <c r="A17" s="34" t="s">
        <v>356</v>
      </c>
      <c r="B17" s="35">
        <v>30</v>
      </c>
      <c r="C17" s="35" t="s">
        <v>345</v>
      </c>
      <c r="D17" s="207"/>
      <c r="E17" s="36"/>
      <c r="F17" s="29">
        <f t="shared" si="0"/>
        <v>0</v>
      </c>
      <c r="G17" s="208"/>
      <c r="H17" s="31">
        <f t="shared" si="1"/>
        <v>0</v>
      </c>
      <c r="K17" s="33"/>
    </row>
    <row r="18" spans="1:11" s="32" customFormat="1" ht="12.75">
      <c r="A18" s="34" t="s">
        <v>357</v>
      </c>
      <c r="B18" s="35">
        <v>4</v>
      </c>
      <c r="C18" s="35" t="s">
        <v>345</v>
      </c>
      <c r="D18" s="207"/>
      <c r="E18" s="36"/>
      <c r="F18" s="29">
        <f t="shared" si="0"/>
        <v>0</v>
      </c>
      <c r="G18" s="208"/>
      <c r="H18" s="31">
        <f t="shared" si="1"/>
        <v>0</v>
      </c>
      <c r="K18" s="33"/>
    </row>
    <row r="19" spans="1:11" s="32" customFormat="1" ht="12.75">
      <c r="A19" s="34" t="s">
        <v>358</v>
      </c>
      <c r="B19" s="35">
        <v>2</v>
      </c>
      <c r="C19" s="35" t="s">
        <v>345</v>
      </c>
      <c r="D19" s="207"/>
      <c r="E19" s="36"/>
      <c r="F19" s="29">
        <f t="shared" si="0"/>
        <v>0</v>
      </c>
      <c r="G19" s="208"/>
      <c r="H19" s="31">
        <f t="shared" si="1"/>
        <v>0</v>
      </c>
      <c r="K19" s="33"/>
    </row>
    <row r="20" spans="1:11" s="32" customFormat="1" ht="12.75">
      <c r="A20" s="34" t="s">
        <v>359</v>
      </c>
      <c r="B20" s="35">
        <v>12</v>
      </c>
      <c r="C20" s="35" t="s">
        <v>345</v>
      </c>
      <c r="D20" s="207"/>
      <c r="E20" s="36"/>
      <c r="F20" s="29">
        <f t="shared" si="0"/>
        <v>0</v>
      </c>
      <c r="G20" s="208"/>
      <c r="H20" s="31">
        <f t="shared" si="1"/>
        <v>0</v>
      </c>
      <c r="K20" s="33"/>
    </row>
    <row r="21" spans="1:11" s="32" customFormat="1" ht="12.75">
      <c r="A21" s="34" t="s">
        <v>360</v>
      </c>
      <c r="B21" s="35">
        <v>4</v>
      </c>
      <c r="C21" s="35" t="s">
        <v>345</v>
      </c>
      <c r="D21" s="207"/>
      <c r="E21" s="36"/>
      <c r="F21" s="29">
        <f t="shared" si="0"/>
        <v>0</v>
      </c>
      <c r="G21" s="208"/>
      <c r="H21" s="31">
        <f t="shared" si="1"/>
        <v>0</v>
      </c>
      <c r="K21" s="33"/>
    </row>
    <row r="22" spans="1:11" s="32" customFormat="1" ht="12.75">
      <c r="A22" s="34" t="s">
        <v>361</v>
      </c>
      <c r="B22" s="35">
        <v>1</v>
      </c>
      <c r="C22" s="35" t="s">
        <v>345</v>
      </c>
      <c r="D22" s="207"/>
      <c r="E22" s="36"/>
      <c r="F22" s="29">
        <f t="shared" si="0"/>
        <v>0</v>
      </c>
      <c r="G22" s="208"/>
      <c r="H22" s="31">
        <f t="shared" si="1"/>
        <v>0</v>
      </c>
      <c r="K22" s="33"/>
    </row>
    <row r="23" spans="1:11" s="32" customFormat="1" ht="12.75">
      <c r="A23" s="34" t="s">
        <v>362</v>
      </c>
      <c r="B23" s="35">
        <v>5</v>
      </c>
      <c r="C23" s="35" t="s">
        <v>345</v>
      </c>
      <c r="D23" s="207"/>
      <c r="E23" s="36"/>
      <c r="F23" s="29">
        <f t="shared" si="0"/>
        <v>0</v>
      </c>
      <c r="G23" s="208"/>
      <c r="H23" s="31">
        <f t="shared" si="1"/>
        <v>0</v>
      </c>
      <c r="K23" s="33"/>
    </row>
    <row r="24" spans="1:11" s="32" customFormat="1" ht="12.75">
      <c r="A24" s="34" t="s">
        <v>363</v>
      </c>
      <c r="B24" s="35">
        <v>7</v>
      </c>
      <c r="C24" s="35" t="s">
        <v>345</v>
      </c>
      <c r="D24" s="207"/>
      <c r="E24" s="36"/>
      <c r="F24" s="29">
        <f t="shared" si="0"/>
        <v>0</v>
      </c>
      <c r="G24" s="208"/>
      <c r="H24" s="31">
        <f t="shared" si="1"/>
        <v>0</v>
      </c>
      <c r="K24" s="33"/>
    </row>
    <row r="25" spans="1:11" s="32" customFormat="1" ht="12.75">
      <c r="A25" s="34" t="s">
        <v>364</v>
      </c>
      <c r="B25" s="35">
        <v>36</v>
      </c>
      <c r="C25" s="35" t="s">
        <v>345</v>
      </c>
      <c r="D25" s="207"/>
      <c r="E25" s="36"/>
      <c r="F25" s="29">
        <f t="shared" si="0"/>
        <v>0</v>
      </c>
      <c r="G25" s="208"/>
      <c r="H25" s="31">
        <f t="shared" si="1"/>
        <v>0</v>
      </c>
      <c r="K25" s="33"/>
    </row>
    <row r="26" spans="1:11" s="32" customFormat="1" ht="12.75">
      <c r="A26" s="34" t="s">
        <v>365</v>
      </c>
      <c r="B26" s="35">
        <v>1</v>
      </c>
      <c r="C26" s="35" t="s">
        <v>345</v>
      </c>
      <c r="D26" s="207"/>
      <c r="E26" s="36"/>
      <c r="F26" s="29">
        <f t="shared" si="0"/>
        <v>0</v>
      </c>
      <c r="G26" s="208"/>
      <c r="H26" s="31">
        <f t="shared" si="1"/>
        <v>0</v>
      </c>
      <c r="K26" s="33"/>
    </row>
    <row r="27" spans="1:11" s="32" customFormat="1" ht="12.75">
      <c r="A27" s="34" t="s">
        <v>366</v>
      </c>
      <c r="B27" s="35">
        <v>1</v>
      </c>
      <c r="C27" s="35" t="s">
        <v>345</v>
      </c>
      <c r="D27" s="207"/>
      <c r="E27" s="36"/>
      <c r="F27" s="29">
        <f t="shared" si="0"/>
        <v>0</v>
      </c>
      <c r="G27" s="208"/>
      <c r="H27" s="31">
        <f t="shared" si="1"/>
        <v>0</v>
      </c>
      <c r="K27" s="33"/>
    </row>
    <row r="28" spans="1:11" s="32" customFormat="1" ht="12.75">
      <c r="A28" s="34" t="s">
        <v>367</v>
      </c>
      <c r="B28" s="35">
        <v>11</v>
      </c>
      <c r="C28" s="35" t="s">
        <v>345</v>
      </c>
      <c r="D28" s="207"/>
      <c r="E28" s="36"/>
      <c r="F28" s="29">
        <f t="shared" si="0"/>
        <v>0</v>
      </c>
      <c r="G28" s="208"/>
      <c r="H28" s="31">
        <f t="shared" si="1"/>
        <v>0</v>
      </c>
      <c r="K28" s="33"/>
    </row>
    <row r="29" spans="1:11" s="32" customFormat="1" ht="12.75">
      <c r="A29" s="34"/>
      <c r="B29" s="35"/>
      <c r="C29" s="35"/>
      <c r="D29" s="36"/>
      <c r="E29" s="36"/>
      <c r="F29" s="29"/>
      <c r="G29" s="30"/>
      <c r="H29" s="31"/>
      <c r="K29" s="33"/>
    </row>
    <row r="30" spans="1:11" s="32" customFormat="1" ht="12.75">
      <c r="A30" s="37" t="s">
        <v>368</v>
      </c>
      <c r="B30" s="35"/>
      <c r="C30" s="35"/>
      <c r="D30" s="36"/>
      <c r="E30" s="36"/>
      <c r="F30" s="29"/>
      <c r="G30" s="30"/>
      <c r="H30" s="31"/>
      <c r="K30" s="33"/>
    </row>
    <row r="31" spans="1:11" s="32" customFormat="1" ht="12.75">
      <c r="A31" s="34" t="s">
        <v>369</v>
      </c>
      <c r="B31" s="35">
        <v>1</v>
      </c>
      <c r="C31" s="35" t="s">
        <v>345</v>
      </c>
      <c r="D31" s="207"/>
      <c r="E31" s="36"/>
      <c r="F31" s="29">
        <f aca="true" t="shared" si="2" ref="F31:F48">D31*B31</f>
        <v>0</v>
      </c>
      <c r="G31" s="30">
        <v>0</v>
      </c>
      <c r="H31" s="31">
        <f t="shared" si="1"/>
        <v>0</v>
      </c>
      <c r="K31" s="33"/>
    </row>
    <row r="32" spans="1:11" s="32" customFormat="1" ht="12.75">
      <c r="A32" s="34" t="s">
        <v>370</v>
      </c>
      <c r="B32" s="35">
        <v>1</v>
      </c>
      <c r="C32" s="35" t="s">
        <v>345</v>
      </c>
      <c r="D32" s="207"/>
      <c r="E32" s="36"/>
      <c r="F32" s="29">
        <f t="shared" si="2"/>
        <v>0</v>
      </c>
      <c r="G32" s="30">
        <v>0</v>
      </c>
      <c r="H32" s="31">
        <f t="shared" si="1"/>
        <v>0</v>
      </c>
      <c r="K32" s="33"/>
    </row>
    <row r="33" spans="1:11" s="32" customFormat="1" ht="12.75">
      <c r="A33" s="34" t="s">
        <v>371</v>
      </c>
      <c r="B33" s="35">
        <v>1</v>
      </c>
      <c r="C33" s="35" t="s">
        <v>345</v>
      </c>
      <c r="D33" s="207"/>
      <c r="E33" s="36"/>
      <c r="F33" s="29">
        <f t="shared" si="2"/>
        <v>0</v>
      </c>
      <c r="G33" s="30">
        <v>0</v>
      </c>
      <c r="H33" s="31">
        <f t="shared" si="1"/>
        <v>0</v>
      </c>
      <c r="K33" s="33"/>
    </row>
    <row r="34" spans="1:11" s="32" customFormat="1" ht="12.75">
      <c r="A34" s="34" t="s">
        <v>372</v>
      </c>
      <c r="B34" s="35">
        <v>2</v>
      </c>
      <c r="C34" s="35" t="s">
        <v>345</v>
      </c>
      <c r="D34" s="207"/>
      <c r="E34" s="36"/>
      <c r="F34" s="29">
        <f t="shared" si="2"/>
        <v>0</v>
      </c>
      <c r="G34" s="30">
        <v>0</v>
      </c>
      <c r="H34" s="31">
        <f t="shared" si="1"/>
        <v>0</v>
      </c>
      <c r="K34" s="33"/>
    </row>
    <row r="35" spans="1:11" s="32" customFormat="1" ht="12.75">
      <c r="A35" s="34" t="s">
        <v>373</v>
      </c>
      <c r="B35" s="35">
        <v>16</v>
      </c>
      <c r="C35" s="35" t="s">
        <v>345</v>
      </c>
      <c r="D35" s="207"/>
      <c r="E35" s="36"/>
      <c r="F35" s="29">
        <f t="shared" si="2"/>
        <v>0</v>
      </c>
      <c r="G35" s="30">
        <v>0</v>
      </c>
      <c r="H35" s="31">
        <f t="shared" si="1"/>
        <v>0</v>
      </c>
      <c r="K35" s="33"/>
    </row>
    <row r="36" spans="1:11" s="32" customFormat="1" ht="12.75">
      <c r="A36" s="34" t="s">
        <v>374</v>
      </c>
      <c r="B36" s="35">
        <v>1</v>
      </c>
      <c r="C36" s="35" t="s">
        <v>345</v>
      </c>
      <c r="D36" s="207"/>
      <c r="E36" s="36"/>
      <c r="F36" s="29">
        <f t="shared" si="2"/>
        <v>0</v>
      </c>
      <c r="G36" s="30">
        <v>0</v>
      </c>
      <c r="H36" s="31">
        <f t="shared" si="1"/>
        <v>0</v>
      </c>
      <c r="K36" s="33"/>
    </row>
    <row r="37" spans="1:11" s="32" customFormat="1" ht="12.75">
      <c r="A37" s="34" t="s">
        <v>375</v>
      </c>
      <c r="B37" s="35">
        <v>1</v>
      </c>
      <c r="C37" s="35" t="s">
        <v>345</v>
      </c>
      <c r="D37" s="207"/>
      <c r="E37" s="36"/>
      <c r="F37" s="29">
        <f t="shared" si="2"/>
        <v>0</v>
      </c>
      <c r="G37" s="30">
        <v>0</v>
      </c>
      <c r="H37" s="31">
        <f t="shared" si="1"/>
        <v>0</v>
      </c>
      <c r="K37" s="33"/>
    </row>
    <row r="38" spans="1:11" s="32" customFormat="1" ht="12.75">
      <c r="A38" s="34" t="s">
        <v>376</v>
      </c>
      <c r="B38" s="35">
        <v>1</v>
      </c>
      <c r="C38" s="35" t="s">
        <v>345</v>
      </c>
      <c r="D38" s="207"/>
      <c r="E38" s="36"/>
      <c r="F38" s="29">
        <f t="shared" si="2"/>
        <v>0</v>
      </c>
      <c r="G38" s="30">
        <v>0</v>
      </c>
      <c r="H38" s="31">
        <f t="shared" si="1"/>
        <v>0</v>
      </c>
      <c r="K38" s="33"/>
    </row>
    <row r="39" spans="1:11" s="32" customFormat="1" ht="12.75">
      <c r="A39" s="34" t="s">
        <v>377</v>
      </c>
      <c r="B39" s="35">
        <v>2</v>
      </c>
      <c r="C39" s="35" t="s">
        <v>345</v>
      </c>
      <c r="D39" s="207"/>
      <c r="E39" s="36"/>
      <c r="F39" s="29">
        <f t="shared" si="2"/>
        <v>0</v>
      </c>
      <c r="G39" s="30">
        <v>0</v>
      </c>
      <c r="H39" s="31">
        <f t="shared" si="1"/>
        <v>0</v>
      </c>
      <c r="K39" s="33"/>
    </row>
    <row r="40" spans="1:11" s="32" customFormat="1" ht="12.75">
      <c r="A40" s="34" t="s">
        <v>378</v>
      </c>
      <c r="B40" s="35">
        <v>2</v>
      </c>
      <c r="C40" s="35" t="s">
        <v>345</v>
      </c>
      <c r="D40" s="207"/>
      <c r="E40" s="36"/>
      <c r="F40" s="29">
        <f t="shared" si="2"/>
        <v>0</v>
      </c>
      <c r="G40" s="30">
        <v>0</v>
      </c>
      <c r="H40" s="31">
        <f t="shared" si="1"/>
        <v>0</v>
      </c>
      <c r="K40" s="33"/>
    </row>
    <row r="41" spans="1:11" s="32" customFormat="1" ht="12.75">
      <c r="A41" s="34" t="s">
        <v>379</v>
      </c>
      <c r="B41" s="35">
        <v>10</v>
      </c>
      <c r="C41" s="35" t="s">
        <v>345</v>
      </c>
      <c r="D41" s="207"/>
      <c r="E41" s="36"/>
      <c r="F41" s="29">
        <f t="shared" si="2"/>
        <v>0</v>
      </c>
      <c r="G41" s="30">
        <v>0</v>
      </c>
      <c r="H41" s="31">
        <f t="shared" si="1"/>
        <v>0</v>
      </c>
      <c r="K41" s="33"/>
    </row>
    <row r="42" spans="1:11" s="32" customFormat="1" ht="12.75">
      <c r="A42" s="34" t="s">
        <v>380</v>
      </c>
      <c r="B42" s="35">
        <v>1</v>
      </c>
      <c r="C42" s="35" t="s">
        <v>381</v>
      </c>
      <c r="D42" s="207"/>
      <c r="E42" s="36"/>
      <c r="F42" s="29">
        <f t="shared" si="2"/>
        <v>0</v>
      </c>
      <c r="G42" s="30">
        <v>0</v>
      </c>
      <c r="H42" s="31">
        <f t="shared" si="1"/>
        <v>0</v>
      </c>
      <c r="K42" s="33"/>
    </row>
    <row r="43" spans="1:11" s="32" customFormat="1" ht="12.75">
      <c r="A43" s="34" t="s">
        <v>382</v>
      </c>
      <c r="B43" s="35">
        <v>1</v>
      </c>
      <c r="C43" s="35" t="s">
        <v>381</v>
      </c>
      <c r="D43" s="36">
        <v>0</v>
      </c>
      <c r="E43" s="36"/>
      <c r="F43" s="29">
        <f t="shared" si="2"/>
        <v>0</v>
      </c>
      <c r="G43" s="207"/>
      <c r="H43" s="31">
        <f t="shared" si="1"/>
        <v>0</v>
      </c>
      <c r="K43" s="33"/>
    </row>
    <row r="44" spans="1:11" s="32" customFormat="1" ht="12.75">
      <c r="A44" s="34" t="s">
        <v>383</v>
      </c>
      <c r="B44" s="35">
        <v>1</v>
      </c>
      <c r="C44" s="35" t="s">
        <v>345</v>
      </c>
      <c r="D44" s="36">
        <v>0</v>
      </c>
      <c r="E44" s="36"/>
      <c r="F44" s="29">
        <f t="shared" si="2"/>
        <v>0</v>
      </c>
      <c r="G44" s="207"/>
      <c r="H44" s="31">
        <f t="shared" si="1"/>
        <v>0</v>
      </c>
      <c r="K44" s="33"/>
    </row>
    <row r="45" spans="1:11" s="32" customFormat="1" ht="12.75">
      <c r="A45" s="34" t="s">
        <v>384</v>
      </c>
      <c r="B45" s="35">
        <v>1</v>
      </c>
      <c r="C45" s="35" t="s">
        <v>381</v>
      </c>
      <c r="D45" s="36">
        <v>0</v>
      </c>
      <c r="E45" s="36"/>
      <c r="F45" s="29">
        <f t="shared" si="2"/>
        <v>0</v>
      </c>
      <c r="G45" s="207"/>
      <c r="H45" s="31">
        <f t="shared" si="1"/>
        <v>0</v>
      </c>
      <c r="K45" s="33"/>
    </row>
    <row r="46" spans="1:11" s="32" customFormat="1" ht="12.75">
      <c r="A46" s="34" t="s">
        <v>385</v>
      </c>
      <c r="B46" s="35">
        <v>1</v>
      </c>
      <c r="C46" s="35" t="s">
        <v>381</v>
      </c>
      <c r="D46" s="36">
        <v>0</v>
      </c>
      <c r="E46" s="36"/>
      <c r="F46" s="29">
        <f t="shared" si="2"/>
        <v>0</v>
      </c>
      <c r="G46" s="207"/>
      <c r="H46" s="31">
        <f t="shared" si="1"/>
        <v>0</v>
      </c>
      <c r="K46" s="33"/>
    </row>
    <row r="47" spans="1:11" s="32" customFormat="1" ht="12.75">
      <c r="A47" s="34" t="s">
        <v>386</v>
      </c>
      <c r="B47" s="35">
        <v>1</v>
      </c>
      <c r="C47" s="35" t="s">
        <v>381</v>
      </c>
      <c r="D47" s="36">
        <v>0</v>
      </c>
      <c r="E47" s="36"/>
      <c r="F47" s="29">
        <f t="shared" si="2"/>
        <v>0</v>
      </c>
      <c r="G47" s="207"/>
      <c r="H47" s="31">
        <f t="shared" si="1"/>
        <v>0</v>
      </c>
      <c r="K47" s="33"/>
    </row>
    <row r="48" spans="1:11" s="32" customFormat="1" ht="12.75">
      <c r="A48" s="34" t="s">
        <v>387</v>
      </c>
      <c r="B48" s="35">
        <v>1</v>
      </c>
      <c r="C48" s="35" t="s">
        <v>381</v>
      </c>
      <c r="D48" s="36">
        <v>0</v>
      </c>
      <c r="E48" s="36"/>
      <c r="F48" s="29">
        <f t="shared" si="2"/>
        <v>0</v>
      </c>
      <c r="G48" s="207"/>
      <c r="H48" s="31">
        <f t="shared" si="1"/>
        <v>0</v>
      </c>
      <c r="K48" s="33"/>
    </row>
    <row r="49" spans="1:11" s="32" customFormat="1" ht="12.75">
      <c r="A49" s="34"/>
      <c r="B49" s="35"/>
      <c r="C49" s="35"/>
      <c r="D49" s="36"/>
      <c r="E49" s="36"/>
      <c r="F49" s="29"/>
      <c r="G49" s="30"/>
      <c r="H49" s="31"/>
      <c r="K49" s="33"/>
    </row>
    <row r="50" spans="1:11" s="32" customFormat="1" ht="12.75">
      <c r="A50" s="37" t="s">
        <v>388</v>
      </c>
      <c r="B50" s="35"/>
      <c r="C50" s="35"/>
      <c r="D50" s="36"/>
      <c r="E50" s="36"/>
      <c r="F50" s="29"/>
      <c r="G50" s="30"/>
      <c r="H50" s="31"/>
      <c r="K50" s="33"/>
    </row>
    <row r="51" spans="1:11" s="32" customFormat="1" ht="12.75">
      <c r="A51" s="34" t="s">
        <v>389</v>
      </c>
      <c r="B51" s="35">
        <v>1</v>
      </c>
      <c r="C51" s="35" t="s">
        <v>345</v>
      </c>
      <c r="D51" s="207"/>
      <c r="E51" s="36"/>
      <c r="F51" s="29">
        <f aca="true" t="shared" si="3" ref="F51:F58">D51*B51</f>
        <v>0</v>
      </c>
      <c r="G51" s="208"/>
      <c r="H51" s="31">
        <f t="shared" si="1"/>
        <v>0</v>
      </c>
      <c r="K51" s="33"/>
    </row>
    <row r="52" spans="1:11" s="32" customFormat="1" ht="12.75">
      <c r="A52" s="34" t="s">
        <v>390</v>
      </c>
      <c r="B52" s="35">
        <v>1</v>
      </c>
      <c r="C52" s="35" t="s">
        <v>345</v>
      </c>
      <c r="D52" s="207"/>
      <c r="E52" s="36"/>
      <c r="F52" s="29">
        <f t="shared" si="3"/>
        <v>0</v>
      </c>
      <c r="G52" s="208"/>
      <c r="H52" s="31">
        <f t="shared" si="1"/>
        <v>0</v>
      </c>
      <c r="K52" s="33"/>
    </row>
    <row r="53" spans="1:11" s="32" customFormat="1" ht="12.75">
      <c r="A53" s="34" t="s">
        <v>391</v>
      </c>
      <c r="B53" s="35">
        <v>1</v>
      </c>
      <c r="C53" s="35" t="s">
        <v>345</v>
      </c>
      <c r="D53" s="207"/>
      <c r="E53" s="36"/>
      <c r="F53" s="29">
        <f t="shared" si="3"/>
        <v>0</v>
      </c>
      <c r="G53" s="208"/>
      <c r="H53" s="31">
        <f t="shared" si="1"/>
        <v>0</v>
      </c>
      <c r="K53" s="33"/>
    </row>
    <row r="54" spans="1:11" s="32" customFormat="1" ht="12.75">
      <c r="A54" s="34" t="s">
        <v>392</v>
      </c>
      <c r="B54" s="35">
        <v>1</v>
      </c>
      <c r="C54" s="35" t="s">
        <v>345</v>
      </c>
      <c r="D54" s="207"/>
      <c r="E54" s="36"/>
      <c r="F54" s="29">
        <f t="shared" si="3"/>
        <v>0</v>
      </c>
      <c r="G54" s="208"/>
      <c r="H54" s="31">
        <f t="shared" si="1"/>
        <v>0</v>
      </c>
      <c r="K54" s="33"/>
    </row>
    <row r="55" spans="1:11" s="32" customFormat="1" ht="12.75">
      <c r="A55" s="34" t="s">
        <v>393</v>
      </c>
      <c r="B55" s="35">
        <v>1</v>
      </c>
      <c r="C55" s="35" t="s">
        <v>345</v>
      </c>
      <c r="D55" s="207"/>
      <c r="E55" s="36"/>
      <c r="F55" s="29">
        <f t="shared" si="3"/>
        <v>0</v>
      </c>
      <c r="G55" s="208"/>
      <c r="H55" s="31">
        <f t="shared" si="1"/>
        <v>0</v>
      </c>
      <c r="K55" s="33"/>
    </row>
    <row r="56" spans="1:11" s="32" customFormat="1" ht="12.75">
      <c r="A56" s="34" t="s">
        <v>356</v>
      </c>
      <c r="B56" s="35">
        <v>30</v>
      </c>
      <c r="C56" s="35" t="s">
        <v>345</v>
      </c>
      <c r="D56" s="207"/>
      <c r="E56" s="36"/>
      <c r="F56" s="29">
        <f t="shared" si="3"/>
        <v>0</v>
      </c>
      <c r="G56" s="208"/>
      <c r="H56" s="31">
        <f t="shared" si="1"/>
        <v>0</v>
      </c>
      <c r="K56" s="33"/>
    </row>
    <row r="57" spans="1:11" s="32" customFormat="1" ht="12.75">
      <c r="A57" s="34" t="s">
        <v>361</v>
      </c>
      <c r="B57" s="35">
        <v>1</v>
      </c>
      <c r="C57" s="35" t="s">
        <v>345</v>
      </c>
      <c r="D57" s="207"/>
      <c r="E57" s="36"/>
      <c r="F57" s="29">
        <f t="shared" si="3"/>
        <v>0</v>
      </c>
      <c r="G57" s="208"/>
      <c r="H57" s="31">
        <f t="shared" si="1"/>
        <v>0</v>
      </c>
      <c r="K57" s="33"/>
    </row>
    <row r="58" spans="1:11" s="32" customFormat="1" ht="12.75">
      <c r="A58" s="34" t="s">
        <v>364</v>
      </c>
      <c r="B58" s="35">
        <v>36</v>
      </c>
      <c r="C58" s="35" t="s">
        <v>345</v>
      </c>
      <c r="D58" s="207"/>
      <c r="E58" s="36"/>
      <c r="F58" s="29">
        <f t="shared" si="3"/>
        <v>0</v>
      </c>
      <c r="G58" s="208"/>
      <c r="H58" s="31">
        <f t="shared" si="1"/>
        <v>0</v>
      </c>
      <c r="K58" s="33"/>
    </row>
    <row r="59" spans="1:11" s="32" customFormat="1" ht="12.75">
      <c r="A59" s="34"/>
      <c r="B59" s="35"/>
      <c r="C59" s="35"/>
      <c r="D59" s="36"/>
      <c r="E59" s="36"/>
      <c r="F59" s="29"/>
      <c r="G59" s="30"/>
      <c r="H59" s="31"/>
      <c r="K59" s="33"/>
    </row>
    <row r="60" spans="1:11" s="32" customFormat="1" ht="12.75">
      <c r="A60" s="34" t="s">
        <v>394</v>
      </c>
      <c r="B60" s="35">
        <v>4</v>
      </c>
      <c r="C60" s="35" t="s">
        <v>345</v>
      </c>
      <c r="D60" s="207"/>
      <c r="E60" s="36"/>
      <c r="F60" s="29">
        <f t="shared" si="0"/>
        <v>0</v>
      </c>
      <c r="G60" s="30">
        <v>0</v>
      </c>
      <c r="H60" s="31">
        <f t="shared" si="1"/>
        <v>0</v>
      </c>
      <c r="K60" s="33"/>
    </row>
    <row r="61" spans="1:11" s="32" customFormat="1" ht="12.75">
      <c r="A61" s="34" t="s">
        <v>395</v>
      </c>
      <c r="B61" s="35">
        <v>40</v>
      </c>
      <c r="C61" s="35" t="s">
        <v>345</v>
      </c>
      <c r="D61" s="207"/>
      <c r="E61" s="36"/>
      <c r="F61" s="29">
        <f t="shared" si="0"/>
        <v>0</v>
      </c>
      <c r="G61" s="208"/>
      <c r="H61" s="31">
        <f t="shared" si="1"/>
        <v>0</v>
      </c>
      <c r="K61" s="33"/>
    </row>
    <row r="62" spans="1:11" s="32" customFormat="1" ht="12.75">
      <c r="A62" s="34" t="s">
        <v>396</v>
      </c>
      <c r="B62" s="35">
        <v>100</v>
      </c>
      <c r="C62" s="35" t="s">
        <v>345</v>
      </c>
      <c r="D62" s="207"/>
      <c r="E62" s="36"/>
      <c r="F62" s="29">
        <f t="shared" si="0"/>
        <v>0</v>
      </c>
      <c r="G62" s="208"/>
      <c r="H62" s="31">
        <f t="shared" si="1"/>
        <v>0</v>
      </c>
      <c r="K62" s="33"/>
    </row>
    <row r="63" spans="1:11" s="32" customFormat="1" ht="12.75">
      <c r="A63" s="34" t="s">
        <v>397</v>
      </c>
      <c r="B63" s="35">
        <v>4</v>
      </c>
      <c r="C63" s="35" t="s">
        <v>345</v>
      </c>
      <c r="D63" s="207"/>
      <c r="E63" s="36"/>
      <c r="F63" s="29">
        <f t="shared" si="0"/>
        <v>0</v>
      </c>
      <c r="G63" s="208"/>
      <c r="H63" s="31">
        <f t="shared" si="1"/>
        <v>0</v>
      </c>
      <c r="K63" s="33"/>
    </row>
    <row r="64" spans="1:11" s="32" customFormat="1" ht="12.75">
      <c r="A64" s="34" t="s">
        <v>398</v>
      </c>
      <c r="B64" s="35">
        <v>100</v>
      </c>
      <c r="C64" s="35" t="s">
        <v>345</v>
      </c>
      <c r="D64" s="207"/>
      <c r="E64" s="36"/>
      <c r="F64" s="29">
        <f t="shared" si="0"/>
        <v>0</v>
      </c>
      <c r="G64" s="208"/>
      <c r="H64" s="31">
        <f t="shared" si="1"/>
        <v>0</v>
      </c>
      <c r="K64" s="33"/>
    </row>
    <row r="65" spans="1:11" s="32" customFormat="1" ht="12.75">
      <c r="A65" s="34" t="s">
        <v>399</v>
      </c>
      <c r="B65" s="35">
        <v>1</v>
      </c>
      <c r="C65" s="35" t="s">
        <v>400</v>
      </c>
      <c r="D65" s="207"/>
      <c r="E65" s="36"/>
      <c r="F65" s="29">
        <f t="shared" si="0"/>
        <v>0</v>
      </c>
      <c r="G65" s="208"/>
      <c r="H65" s="31">
        <f t="shared" si="1"/>
        <v>0</v>
      </c>
      <c r="K65" s="33"/>
    </row>
    <row r="66" spans="1:11" s="32" customFormat="1" ht="12.75">
      <c r="A66" s="34" t="s">
        <v>401</v>
      </c>
      <c r="B66" s="35">
        <v>400</v>
      </c>
      <c r="C66" s="35" t="s">
        <v>345</v>
      </c>
      <c r="D66" s="207"/>
      <c r="E66" s="36"/>
      <c r="F66" s="29">
        <f t="shared" si="0"/>
        <v>0</v>
      </c>
      <c r="G66" s="208"/>
      <c r="H66" s="31">
        <f t="shared" si="1"/>
        <v>0</v>
      </c>
      <c r="K66" s="33"/>
    </row>
    <row r="67" spans="1:11" s="32" customFormat="1" ht="12.75">
      <c r="A67" s="34" t="s">
        <v>402</v>
      </c>
      <c r="B67" s="35">
        <v>25</v>
      </c>
      <c r="C67" s="35" t="s">
        <v>345</v>
      </c>
      <c r="D67" s="207"/>
      <c r="E67" s="36"/>
      <c r="F67" s="29">
        <f t="shared" si="0"/>
        <v>0</v>
      </c>
      <c r="G67" s="208"/>
      <c r="H67" s="31">
        <f t="shared" si="1"/>
        <v>0</v>
      </c>
      <c r="K67" s="33"/>
    </row>
    <row r="68" spans="1:11" s="32" customFormat="1" ht="12.75">
      <c r="A68" s="34" t="s">
        <v>403</v>
      </c>
      <c r="B68" s="35">
        <v>30</v>
      </c>
      <c r="C68" s="35" t="s">
        <v>183</v>
      </c>
      <c r="D68" s="207"/>
      <c r="E68" s="36"/>
      <c r="F68" s="29">
        <f t="shared" si="0"/>
        <v>0</v>
      </c>
      <c r="G68" s="208"/>
      <c r="H68" s="31">
        <f t="shared" si="1"/>
        <v>0</v>
      </c>
      <c r="K68" s="33"/>
    </row>
    <row r="69" spans="1:11" s="32" customFormat="1" ht="12.75">
      <c r="A69" s="34" t="s">
        <v>404</v>
      </c>
      <c r="B69" s="35">
        <v>3</v>
      </c>
      <c r="C69" s="35" t="s">
        <v>345</v>
      </c>
      <c r="D69" s="36">
        <v>0</v>
      </c>
      <c r="E69" s="36"/>
      <c r="F69" s="36">
        <v>0</v>
      </c>
      <c r="G69" s="208"/>
      <c r="H69" s="31">
        <f t="shared" si="1"/>
        <v>0</v>
      </c>
      <c r="K69" s="33"/>
    </row>
    <row r="70" spans="1:11" s="32" customFormat="1" ht="12.75">
      <c r="A70" s="34" t="s">
        <v>405</v>
      </c>
      <c r="B70" s="35">
        <v>1</v>
      </c>
      <c r="C70" s="35" t="s">
        <v>406</v>
      </c>
      <c r="D70" s="36">
        <v>0</v>
      </c>
      <c r="E70" s="36"/>
      <c r="F70" s="36">
        <v>0</v>
      </c>
      <c r="G70" s="208"/>
      <c r="H70" s="31">
        <f t="shared" si="1"/>
        <v>0</v>
      </c>
      <c r="K70" s="33"/>
    </row>
    <row r="71" spans="1:11" s="32" customFormat="1" ht="12.75">
      <c r="A71" s="34" t="s">
        <v>407</v>
      </c>
      <c r="B71" s="35">
        <v>1</v>
      </c>
      <c r="C71" s="35" t="s">
        <v>345</v>
      </c>
      <c r="D71" s="36">
        <v>0</v>
      </c>
      <c r="E71" s="36"/>
      <c r="F71" s="36">
        <f t="shared" si="0"/>
        <v>0</v>
      </c>
      <c r="G71" s="208"/>
      <c r="H71" s="31">
        <f aca="true" t="shared" si="4" ref="H71:H72">B71*G71</f>
        <v>0</v>
      </c>
      <c r="K71" s="33"/>
    </row>
    <row r="72" spans="1:11" s="32" customFormat="1" ht="12.75">
      <c r="A72" s="34" t="s">
        <v>408</v>
      </c>
      <c r="B72" s="35">
        <v>20</v>
      </c>
      <c r="C72" s="35" t="s">
        <v>345</v>
      </c>
      <c r="D72" s="207"/>
      <c r="E72" s="36"/>
      <c r="F72" s="36">
        <f t="shared" si="0"/>
        <v>0</v>
      </c>
      <c r="G72" s="209"/>
      <c r="H72" s="38">
        <f t="shared" si="4"/>
        <v>0</v>
      </c>
      <c r="K72" s="33"/>
    </row>
    <row r="73" spans="1:11" s="32" customFormat="1" ht="13.5" thickBot="1">
      <c r="A73" s="39"/>
      <c r="B73" s="40"/>
      <c r="C73" s="40"/>
      <c r="D73" s="41"/>
      <c r="E73" s="41"/>
      <c r="F73" s="41"/>
      <c r="G73" s="42"/>
      <c r="H73" s="43"/>
      <c r="K73" s="33"/>
    </row>
    <row r="74" spans="1:11" s="32" customFormat="1" ht="13.5" thickBot="1">
      <c r="A74" s="44" t="s">
        <v>409</v>
      </c>
      <c r="B74" s="45"/>
      <c r="C74" s="45"/>
      <c r="D74" s="46"/>
      <c r="E74" s="47"/>
      <c r="F74" s="47">
        <f>SUM(F6:F73)</f>
        <v>0</v>
      </c>
      <c r="G74" s="48"/>
      <c r="H74" s="49">
        <f>SUM(H6:H73)</f>
        <v>0</v>
      </c>
      <c r="K74" s="33"/>
    </row>
    <row r="75" spans="1:11" s="32" customFormat="1" ht="12.75">
      <c r="A75" s="50" t="s">
        <v>410</v>
      </c>
      <c r="B75" s="51"/>
      <c r="C75" s="51"/>
      <c r="D75" s="52"/>
      <c r="E75" s="53"/>
      <c r="F75" s="211">
        <f>F74*0.03</f>
        <v>0</v>
      </c>
      <c r="G75" s="54"/>
      <c r="H75" s="55"/>
      <c r="K75" s="33"/>
    </row>
    <row r="76" spans="1:11" s="32" customFormat="1" ht="12.75">
      <c r="A76" s="56" t="s">
        <v>411</v>
      </c>
      <c r="B76" s="57">
        <v>1</v>
      </c>
      <c r="C76" s="57" t="s">
        <v>412</v>
      </c>
      <c r="D76" s="58"/>
      <c r="E76" s="59"/>
      <c r="F76" s="60"/>
      <c r="G76" s="210"/>
      <c r="H76" s="31">
        <f>B76*G76</f>
        <v>0</v>
      </c>
      <c r="K76" s="33"/>
    </row>
    <row r="77" spans="1:11" s="32" customFormat="1" ht="12.75">
      <c r="A77" s="34" t="s">
        <v>413</v>
      </c>
      <c r="B77" s="61">
        <v>1</v>
      </c>
      <c r="C77" s="61" t="s">
        <v>412</v>
      </c>
      <c r="D77" s="62"/>
      <c r="E77" s="63"/>
      <c r="F77" s="36"/>
      <c r="G77" s="209"/>
      <c r="H77" s="31">
        <f>B77*G77</f>
        <v>0</v>
      </c>
      <c r="K77" s="33"/>
    </row>
    <row r="78" spans="1:11" s="32" customFormat="1" ht="13.5" thickBot="1">
      <c r="A78" s="27" t="s">
        <v>414</v>
      </c>
      <c r="B78" s="57">
        <v>1</v>
      </c>
      <c r="C78" s="57" t="s">
        <v>412</v>
      </c>
      <c r="D78" s="64"/>
      <c r="E78" s="65"/>
      <c r="F78" s="29"/>
      <c r="G78" s="208"/>
      <c r="H78" s="31">
        <f>B78*G78</f>
        <v>0</v>
      </c>
      <c r="K78" s="33"/>
    </row>
    <row r="79" spans="1:8" s="32" customFormat="1" ht="15.75" thickBot="1">
      <c r="A79" s="66" t="s">
        <v>415</v>
      </c>
      <c r="B79" s="45"/>
      <c r="C79" s="45"/>
      <c r="D79" s="46"/>
      <c r="E79" s="47"/>
      <c r="F79" s="47"/>
      <c r="G79" s="48"/>
      <c r="H79" s="67">
        <f>H78+H77+H74+F74+F75+H76</f>
        <v>0</v>
      </c>
    </row>
    <row r="80" spans="1:8" s="75" customFormat="1" ht="12">
      <c r="A80" s="69"/>
      <c r="B80" s="69"/>
      <c r="C80" s="69"/>
      <c r="D80" s="70"/>
      <c r="E80" s="71"/>
      <c r="F80" s="72"/>
      <c r="G80" s="73"/>
      <c r="H80" s="74"/>
    </row>
    <row r="81" spans="1:8" s="75" customFormat="1" ht="12.75">
      <c r="A81" s="69"/>
      <c r="B81" s="69"/>
      <c r="C81" s="69"/>
      <c r="D81" s="76"/>
      <c r="E81" s="71"/>
      <c r="F81" s="77"/>
      <c r="G81" s="78"/>
      <c r="H81" s="78"/>
    </row>
    <row r="82" spans="1:8" s="75" customFormat="1" ht="12.75">
      <c r="A82" s="69"/>
      <c r="B82" s="69"/>
      <c r="C82" s="69"/>
      <c r="D82" s="71"/>
      <c r="E82" s="71"/>
      <c r="F82" s="71"/>
      <c r="G82" s="73"/>
      <c r="H82" s="73"/>
    </row>
    <row r="83" spans="1:8" s="75" customFormat="1" ht="12.75">
      <c r="A83" s="69"/>
      <c r="B83" s="69"/>
      <c r="C83" s="69"/>
      <c r="D83" s="70"/>
      <c r="E83" s="71"/>
      <c r="F83" s="71"/>
      <c r="G83" s="73"/>
      <c r="H83" s="73"/>
    </row>
    <row r="84" spans="1:8" s="75" customFormat="1" ht="12.75">
      <c r="A84" s="69"/>
      <c r="B84" s="79"/>
      <c r="C84" s="79"/>
      <c r="D84" s="80"/>
      <c r="E84" s="71"/>
      <c r="F84" s="79"/>
      <c r="G84" s="73"/>
      <c r="H84" s="73"/>
    </row>
    <row r="85" spans="1:8" s="75" customFormat="1" ht="12.75">
      <c r="A85" s="69"/>
      <c r="B85" s="79"/>
      <c r="C85" s="79"/>
      <c r="D85" s="81"/>
      <c r="E85" s="71"/>
      <c r="F85" s="79"/>
      <c r="G85" s="73"/>
      <c r="H85" s="73"/>
    </row>
    <row r="86" spans="1:8" s="75" customFormat="1" ht="12.75">
      <c r="A86" s="69"/>
      <c r="B86" s="79"/>
      <c r="C86" s="79"/>
      <c r="D86" s="80"/>
      <c r="E86" s="71"/>
      <c r="F86" s="79"/>
      <c r="G86" s="73"/>
      <c r="H86" s="73"/>
    </row>
    <row r="87" spans="1:8" s="75" customFormat="1" ht="12.75">
      <c r="A87" s="69"/>
      <c r="B87" s="79"/>
      <c r="C87" s="79"/>
      <c r="D87" s="80"/>
      <c r="E87" s="71"/>
      <c r="F87" s="79"/>
      <c r="G87" s="82"/>
      <c r="H87" s="82"/>
    </row>
    <row r="88" spans="2:8" s="75" customFormat="1" ht="12.75">
      <c r="B88" s="79"/>
      <c r="C88" s="79"/>
      <c r="D88" s="80"/>
      <c r="E88" s="79"/>
      <c r="F88" s="79"/>
      <c r="G88" s="82"/>
      <c r="H88" s="82"/>
    </row>
    <row r="89" spans="1:8" s="75" customFormat="1" ht="12">
      <c r="A89" s="83"/>
      <c r="B89" s="84"/>
      <c r="C89" s="83"/>
      <c r="D89" s="84"/>
      <c r="E89" s="84"/>
      <c r="F89" s="84"/>
      <c r="G89" s="74"/>
      <c r="H89" s="74"/>
    </row>
    <row r="90" spans="1:8" s="32" customFormat="1" ht="12">
      <c r="A90" s="9"/>
      <c r="B90" s="9"/>
      <c r="C90" s="9"/>
      <c r="D90" s="8"/>
      <c r="E90" s="8"/>
      <c r="F90" s="8"/>
      <c r="G90" s="12"/>
      <c r="H90" s="12"/>
    </row>
    <row r="91" ht="15.75">
      <c r="A91" s="68"/>
    </row>
  </sheetData>
  <sheetProtection password="D62F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Vladimír Mertlík</cp:lastModifiedBy>
  <dcterms:created xsi:type="dcterms:W3CDTF">2024-02-27T14:23:45Z</dcterms:created>
  <dcterms:modified xsi:type="dcterms:W3CDTF">2024-02-28T14:00:34Z</dcterms:modified>
  <cp:category/>
  <cp:version/>
  <cp:contentType/>
  <cp:contentStatus/>
</cp:coreProperties>
</file>